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78" documentId="8_{C111C71A-4352-4976-A56F-53A110EB244C}" xr6:coauthVersionLast="47" xr6:coauthVersionMax="47" xr10:uidLastSave="{009F4BA3-08F8-4065-98A9-CD83F21012D5}"/>
  <bookViews>
    <workbookView xWindow="-17490" yWindow="3345" windowWidth="14910" windowHeight="10935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H15" i="1" l="1"/>
  <c r="E19" i="1" l="1"/>
  <c r="D51" i="1"/>
  <c r="D50" i="1"/>
  <c r="E70" i="1" l="1"/>
  <c r="E71" i="1"/>
  <c r="G71" i="1" s="1"/>
  <c r="H71" i="1" s="1"/>
  <c r="D62" i="1"/>
  <c r="E62" i="1" s="1"/>
  <c r="G70" i="1" l="1"/>
  <c r="H70" i="1" s="1"/>
  <c r="G62" i="1"/>
  <c r="H62" i="1" s="1"/>
  <c r="C24" i="1"/>
  <c r="C23" i="1"/>
  <c r="C22" i="1"/>
  <c r="C21" i="1"/>
  <c r="C14" i="1"/>
  <c r="C28" i="1" l="1"/>
  <c r="E48" i="1" l="1"/>
  <c r="G48" i="1" s="1"/>
  <c r="H48" i="1" l="1"/>
  <c r="E53" i="1" l="1"/>
  <c r="G53" i="1" l="1"/>
  <c r="H53" i="1" s="1"/>
  <c r="E18" i="1" l="1"/>
  <c r="G18" i="1" s="1"/>
  <c r="E33" i="1"/>
  <c r="G33" i="1" s="1"/>
  <c r="H33" i="1" s="1"/>
  <c r="E37" i="1"/>
  <c r="E14" i="1"/>
  <c r="E17" i="1"/>
  <c r="G17" i="1" s="1"/>
  <c r="H18" i="1" l="1"/>
  <c r="G37" i="1"/>
  <c r="H37" i="1" s="1"/>
  <c r="G14" i="1"/>
  <c r="H14" i="1" s="1"/>
  <c r="G19" i="1"/>
  <c r="H19" i="1" s="1"/>
  <c r="H17" i="1"/>
  <c r="E69" i="1" l="1"/>
  <c r="E68" i="1"/>
  <c r="G68" i="1" s="1"/>
  <c r="H68" i="1" s="1"/>
  <c r="E63" i="1"/>
  <c r="G63" i="1" s="1"/>
  <c r="H63" i="1" s="1"/>
  <c r="E61" i="1"/>
  <c r="E60" i="1"/>
  <c r="G60" i="1" s="1"/>
  <c r="E59" i="1"/>
  <c r="G59" i="1" s="1"/>
  <c r="E57" i="1"/>
  <c r="G57" i="1" s="1"/>
  <c r="H57" i="1" s="1"/>
  <c r="E56" i="1"/>
  <c r="G56" i="1" s="1"/>
  <c r="H56" i="1" s="1"/>
  <c r="E55" i="1"/>
  <c r="G55" i="1" s="1"/>
  <c r="E51" i="1"/>
  <c r="G51" i="1" s="1"/>
  <c r="H51" i="1" s="1"/>
  <c r="E50" i="1"/>
  <c r="G50" i="1" s="1"/>
  <c r="E46" i="1"/>
  <c r="G46" i="1" s="1"/>
  <c r="H46" i="1" s="1"/>
  <c r="E44" i="1"/>
  <c r="E42" i="1"/>
  <c r="G42" i="1" s="1"/>
  <c r="E40" i="1"/>
  <c r="E35" i="1"/>
  <c r="G35" i="1" s="1"/>
  <c r="H35" i="1" s="1"/>
  <c r="E32" i="1"/>
  <c r="E31" i="1"/>
  <c r="G31" i="1" s="1"/>
  <c r="H31" i="1" s="1"/>
  <c r="E30" i="1"/>
  <c r="E29" i="1"/>
  <c r="G29" i="1" s="1"/>
  <c r="E28" i="1"/>
  <c r="E27" i="1"/>
  <c r="G27" i="1" s="1"/>
  <c r="E26" i="1"/>
  <c r="G26" i="1" s="1"/>
  <c r="H26" i="1" s="1"/>
  <c r="E24" i="1"/>
  <c r="E23" i="1"/>
  <c r="G23" i="1" s="1"/>
  <c r="H23" i="1" s="1"/>
  <c r="E22" i="1"/>
  <c r="E21" i="1"/>
  <c r="E7" i="1"/>
  <c r="G21" i="1" l="1"/>
  <c r="H21" i="1" s="1"/>
  <c r="E64" i="1"/>
  <c r="E8" i="1"/>
  <c r="G7" i="1"/>
  <c r="G8" i="1" s="1"/>
  <c r="E12" i="1" s="1"/>
  <c r="H12" i="1" s="1"/>
  <c r="H50" i="1"/>
  <c r="H55" i="1"/>
  <c r="H29" i="1"/>
  <c r="H60" i="1"/>
  <c r="G22" i="1"/>
  <c r="H22" i="1" s="1"/>
  <c r="H27" i="1"/>
  <c r="G30" i="1"/>
  <c r="H30" i="1" s="1"/>
  <c r="G44" i="1"/>
  <c r="H44" i="1" s="1"/>
  <c r="H59" i="1"/>
  <c r="G61" i="1"/>
  <c r="H61" i="1" s="1"/>
  <c r="G24" i="1"/>
  <c r="H24" i="1" s="1"/>
  <c r="G32" i="1"/>
  <c r="H32" i="1" s="1"/>
  <c r="E72" i="1"/>
  <c r="H42" i="1"/>
  <c r="G28" i="1"/>
  <c r="H28" i="1" s="1"/>
  <c r="G40" i="1"/>
  <c r="H40" i="1" s="1"/>
  <c r="G69" i="1"/>
  <c r="H69" i="1" s="1"/>
  <c r="H7" i="1" l="1"/>
  <c r="G72" i="1"/>
  <c r="H72" i="1" s="1"/>
  <c r="H8" i="1"/>
  <c r="E73" i="1" l="1"/>
  <c r="G64" i="1"/>
  <c r="E65" i="1" l="1"/>
  <c r="H64" i="1"/>
  <c r="G65" i="1"/>
  <c r="G73" i="1"/>
  <c r="G74" i="1" s="1"/>
  <c r="E74" i="1"/>
  <c r="H73" i="1" l="1"/>
  <c r="H65" i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68A770BF-BA13-4935-9FB1-C86B97983E94}">
      <text>
        <r>
          <rPr>
            <sz val="9"/>
            <color indexed="81"/>
            <rFont val="Tahoma"/>
            <charset val="1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charset val="1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charset val="1"/>
          </rPr>
          <t xml:space="preserve">.
</t>
        </r>
      </text>
    </comment>
    <comment ref="K19" authorId="1" shapeId="0" xr:uid="{912D43AB-EBC0-4291-935F-E36D8B6B8A88}">
      <text>
        <r>
          <rPr>
            <sz val="9"/>
            <color indexed="81"/>
            <rFont val="Tahoma"/>
            <family val="2"/>
          </rPr>
          <t xml:space="preserve">Rice budgets are developed following recommendations from Dr. Jarrod Hardke, </t>
        </r>
        <r>
          <rPr>
            <u/>
            <sz val="9"/>
            <color indexed="81"/>
            <rFont val="Tahoma"/>
            <family val="2"/>
          </rPr>
          <t>jhardke@uada.edu</t>
        </r>
        <r>
          <rPr>
            <sz val="9"/>
            <color indexed="81"/>
            <rFont val="Tahoma"/>
            <family val="2"/>
          </rPr>
          <t xml:space="preserve">, and utilize results from the Rice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<sst xmlns="http://schemas.openxmlformats.org/spreadsheetml/2006/main" count="126" uniqueCount="86">
  <si>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</si>
  <si>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</si>
  <si>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</si>
  <si>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</si>
  <si>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</si>
  <si>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</si>
  <si>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</si>
  <si>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</si>
  <si>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</si>
  <si>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</si>
  <si>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</si>
  <si>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</si>
  <si>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</si>
  <si>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</si>
  <si>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</si>
  <si>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</si>
  <si>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</si>
  <si>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</si>
  <si>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</si>
  <si>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</si>
  <si>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</si>
  <si>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</si>
  <si>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</si>
  <si>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</si>
  <si>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</si>
  <si>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</si>
  <si>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</si>
  <si>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</si>
  <si>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</si>
  <si>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</si>
  <si>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</si>
  <si>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</si>
  <si>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</si>
  <si>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</si>
  <si>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</si>
  <si>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</si>
  <si>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</si>
  <si>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</si>
  <si>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</si>
  <si>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</si>
  <si>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</si>
  <si>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</si>
  <si>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</si>
  <si>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</si>
  <si>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</si>
  <si>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</si>
  <si>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</si>
  <si>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</si>
  <si>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</si>
  <si>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</si>
  <si>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</si>
  <si>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</si>
  <si>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</si>
  <si>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</si>
  <si>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</si>
  <si>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</si>
  <si>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</si>
  <si>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</si>
  <si>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</si>
  <si>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</si>
  <si>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</si>
  <si>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</si>
  <si>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</si>
  <si>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</si>
  <si>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</si>
  <si>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</si>
  <si>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</si>
  <si>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</si>
  <si>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</si>
  <si>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</si>
  <si>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</si>
  <si>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</si>
  <si>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</si>
  <si>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Hybrid Rice</t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</si>
  <si>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</si>
  <si>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Facet 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</si>
  <si>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Ricestar HT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</si>
  <si>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Gambit</t>
    </r>
    <r>
      <rPr>
        <vertAlign val="superscript"/>
        <sz val="11"/>
        <color rgb="FF990000"/>
        <rFont val="Calibri"/>
        <family val="2"/>
        <scheme val="minor"/>
      </rPr>
      <t>5</t>
    </r>
  </si>
  <si>
    <t>Note: Cost of production estimates are based on input prices gathered in fall 2023. These budgets are an adaptation of budgets from MSState following University of Arkansas System Recommendations.</t>
  </si>
  <si>
    <r>
      <t>Tilt 3.6 EC</t>
    </r>
    <r>
      <rPr>
        <vertAlign val="superscript"/>
        <sz val="11"/>
        <color rgb="FF990000"/>
        <rFont val="Calibri"/>
        <family val="2"/>
        <scheme val="minor"/>
      </rPr>
      <t>9</t>
    </r>
  </si>
  <si>
    <t>thous</t>
  </si>
  <si>
    <t>Flood irrigated, 30 ac-in., Arkansas, 2025</t>
  </si>
  <si>
    <t>Check Off, Boards</t>
  </si>
  <si>
    <t>Farm Overhead</t>
  </si>
  <si>
    <t>Crop Share Lease</t>
  </si>
  <si>
    <t>Levee 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</si>
</sst>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11" fillId="0" borderId="0" xfId="0" applyFont="1"/>
    <xf numFmtId="167" fontId="10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3" fillId="0" borderId="0" xfId="0" applyNumberFormat="1" applyFont="1"/>
  </cellXfs>
  <cellStyles count="4">
    <cellStyle name="Currency" xfId="1" builtinId="4"/>
    <cellStyle name="Hyperlink 2" xfId="3" xr:uid="{2FD15639-232C-4DD2-B871-ADD4883249C2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1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30" t="s">
        <v>48</v>
      </c>
      <c r="B1" s="30"/>
      <c r="C1" s="30"/>
      <c r="D1" s="30"/>
      <c r="E1" s="30"/>
      <c r="F1" s="30"/>
      <c r="G1" s="30"/>
      <c r="H1" s="30"/>
      <c r="I1" s="17"/>
    </row>
    <row r="2" spans="1:11" ht="18" x14ac:dyDescent="0.55000000000000004">
      <c r="A2" s="31" t="s">
        <v>73</v>
      </c>
      <c r="B2" s="31"/>
      <c r="C2" s="31"/>
      <c r="D2" s="31"/>
      <c r="E2" s="31"/>
      <c r="F2" s="31"/>
      <c r="G2" s="31"/>
      <c r="H2" s="31"/>
      <c r="I2" s="17"/>
    </row>
    <row r="3" spans="1:11" ht="18.399999999999999" thickBot="1" x14ac:dyDescent="0.6">
      <c r="A3" s="32" t="s">
        <v>81</v>
      </c>
      <c r="B3" s="32"/>
      <c r="C3" s="32"/>
      <c r="D3" s="32"/>
      <c r="E3" s="32"/>
      <c r="F3" s="32"/>
      <c r="G3" s="32"/>
      <c r="H3" s="32"/>
      <c r="I3" s="17"/>
    </row>
    <row r="4" spans="1:11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  <c r="J5" s="24"/>
      <c r="K5" s="24"/>
    </row>
    <row r="6" spans="1:11" x14ac:dyDescent="0.45">
      <c r="A6" s="7" t="s">
        <v>9</v>
      </c>
      <c r="J6" s="24"/>
      <c r="K6" s="24"/>
    </row>
    <row r="7" spans="1:11" x14ac:dyDescent="0.45">
      <c r="A7" s="9" t="s">
        <v>10</v>
      </c>
      <c r="B7" s="9" t="s">
        <v>11</v>
      </c>
      <c r="C7" s="10">
        <v>6</v>
      </c>
      <c r="D7" s="9">
        <v>190</v>
      </c>
      <c r="E7" s="2">
        <f>ROUND(C7*D7,2)</f>
        <v>1140</v>
      </c>
      <c r="F7" s="11">
        <v>0.2</v>
      </c>
      <c r="G7" s="2">
        <f>ROUND(E7*F7,2)</f>
        <v>228</v>
      </c>
      <c r="H7" s="2">
        <f>ROUND(E7-G7,2)</f>
        <v>912</v>
      </c>
      <c r="I7" s="18"/>
      <c r="J7" s="24"/>
      <c r="K7" s="24"/>
    </row>
    <row r="8" spans="1:11" x14ac:dyDescent="0.45">
      <c r="A8" s="7" t="s">
        <v>12</v>
      </c>
      <c r="E8" s="8">
        <f>SUM(E7:E7)</f>
        <v>1140</v>
      </c>
      <c r="G8" s="12">
        <f>SUM(G7:G7)</f>
        <v>228</v>
      </c>
      <c r="H8" s="12">
        <f>ROUND(E8-G8,2)</f>
        <v>912</v>
      </c>
      <c r="I8" s="12"/>
      <c r="J8" s="24"/>
      <c r="K8" s="24"/>
    </row>
    <row r="9" spans="1:11" ht="7.5" customHeight="1" x14ac:dyDescent="0.45">
      <c r="A9" t="s">
        <v>13</v>
      </c>
      <c r="J9" s="24"/>
      <c r="K9" s="24"/>
    </row>
    <row r="10" spans="1:11" x14ac:dyDescent="0.45">
      <c r="A10" s="7" t="s">
        <v>14</v>
      </c>
      <c r="J10" s="24"/>
      <c r="K10" s="24"/>
    </row>
    <row r="11" spans="1:11" x14ac:dyDescent="0.45">
      <c r="A11" s="13" t="s">
        <v>64</v>
      </c>
      <c r="J11" s="24"/>
      <c r="K11" s="24"/>
    </row>
    <row r="12" spans="1:11" x14ac:dyDescent="0.45">
      <c r="A12" s="14" t="s">
        <v>84</v>
      </c>
      <c r="B12" s="14" t="s">
        <v>30</v>
      </c>
      <c r="C12" s="15"/>
      <c r="D12" s="14"/>
      <c r="E12" s="8">
        <f>G8</f>
        <v>228</v>
      </c>
      <c r="F12" s="16"/>
      <c r="G12" s="8"/>
      <c r="H12" s="8">
        <f>E12</f>
        <v>228</v>
      </c>
      <c r="J12" s="24"/>
      <c r="K12" s="24"/>
    </row>
    <row r="13" spans="1:11" x14ac:dyDescent="0.45">
      <c r="A13" s="13" t="s">
        <v>22</v>
      </c>
      <c r="J13" s="24"/>
      <c r="K13" s="24"/>
    </row>
    <row r="14" spans="1:11" x14ac:dyDescent="0.45">
      <c r="A14" s="14" t="s">
        <v>59</v>
      </c>
      <c r="B14" s="14" t="s">
        <v>80</v>
      </c>
      <c r="C14" s="15">
        <f>160/450</f>
        <v>0.35555555555555557</v>
      </c>
      <c r="D14" s="14">
        <v>450</v>
      </c>
      <c r="E14" s="8">
        <f>ROUND(C14*D14,2)</f>
        <v>160</v>
      </c>
      <c r="F14" s="16">
        <v>0</v>
      </c>
      <c r="G14" s="8">
        <f>ROUND(E14*F14,2)</f>
        <v>0</v>
      </c>
      <c r="H14" s="8">
        <f>ROUND(E14-G14,2)</f>
        <v>160</v>
      </c>
      <c r="I14" s="8"/>
      <c r="J14" s="24"/>
      <c r="K14" s="24"/>
    </row>
    <row r="15" spans="1:11" x14ac:dyDescent="0.45">
      <c r="A15" s="14" t="s">
        <v>85</v>
      </c>
      <c r="B15" s="14" t="s">
        <v>80</v>
      </c>
      <c r="C15" s="15">
        <v>0.14138999999999999</v>
      </c>
      <c r="D15" s="34">
        <v>83.152000000000001</v>
      </c>
      <c r="E15" s="8">
        <f>ROUND(C15*D15,2)</f>
        <v>11.76</v>
      </c>
      <c r="F15" s="16">
        <v>0</v>
      </c>
      <c r="G15" s="8">
        <f>ROUND(E15*F15,2)</f>
        <v>0</v>
      </c>
      <c r="H15" s="8">
        <f>ROUND(E15-G15,2)</f>
        <v>11.76</v>
      </c>
      <c r="I15" s="8"/>
      <c r="J15" s="24"/>
      <c r="K15" s="24"/>
    </row>
    <row r="16" spans="1:11" x14ac:dyDescent="0.45">
      <c r="A16" s="13" t="s">
        <v>50</v>
      </c>
      <c r="J16" s="24"/>
      <c r="K16" s="24"/>
    </row>
    <row r="17" spans="1:11" ht="15.75" x14ac:dyDescent="0.45">
      <c r="A17" s="14" t="s">
        <v>60</v>
      </c>
      <c r="B17" s="14" t="s">
        <v>15</v>
      </c>
      <c r="C17" s="15">
        <v>8.5</v>
      </c>
      <c r="D17" s="14">
        <v>2</v>
      </c>
      <c r="E17" s="8">
        <f>ROUND(C17*D17,2)</f>
        <v>17</v>
      </c>
      <c r="F17" s="16">
        <v>0</v>
      </c>
      <c r="G17" s="8">
        <f>ROUND(E17*F17,2)</f>
        <v>0</v>
      </c>
      <c r="H17" s="8">
        <f>ROUND(E17-G17,2)</f>
        <v>17</v>
      </c>
      <c r="I17" s="8"/>
      <c r="J17" s="24"/>
      <c r="K17" s="24"/>
    </row>
    <row r="18" spans="1:11" ht="15.75" x14ac:dyDescent="0.45">
      <c r="A18" s="14" t="s">
        <v>65</v>
      </c>
      <c r="B18" s="14" t="s">
        <v>15</v>
      </c>
      <c r="C18" s="15">
        <v>10</v>
      </c>
      <c r="D18" s="14">
        <v>5</v>
      </c>
      <c r="E18" s="8">
        <f>ROUND(C18*D18,2)</f>
        <v>50</v>
      </c>
      <c r="F18" s="16">
        <v>0</v>
      </c>
      <c r="G18" s="8">
        <f>ROUND(E18*F18,2)</f>
        <v>0</v>
      </c>
      <c r="H18" s="8">
        <f>ROUND(E18-G18,2)</f>
        <v>50</v>
      </c>
      <c r="I18" s="8"/>
      <c r="J18" s="24"/>
      <c r="K18" s="24"/>
    </row>
    <row r="19" spans="1:11" ht="15.75" x14ac:dyDescent="0.45">
      <c r="A19" s="14" t="s">
        <v>66</v>
      </c>
      <c r="B19" s="14" t="s">
        <v>49</v>
      </c>
      <c r="C19" s="19">
        <v>0.1</v>
      </c>
      <c r="D19" s="14">
        <v>330</v>
      </c>
      <c r="E19" s="8">
        <f>FLOOR((C19*D19), 10)</f>
        <v>30</v>
      </c>
      <c r="F19" s="16">
        <v>0</v>
      </c>
      <c r="G19" s="8">
        <f>ROUND(E19*F19,2)</f>
        <v>0</v>
      </c>
      <c r="H19" s="8">
        <f>ROUND(E19-G19,2)</f>
        <v>30</v>
      </c>
      <c r="I19" s="8"/>
      <c r="J19" s="25"/>
      <c r="K19" s="24"/>
    </row>
    <row r="20" spans="1:11" x14ac:dyDescent="0.45">
      <c r="A20" s="13" t="s">
        <v>16</v>
      </c>
      <c r="J20" s="24"/>
      <c r="K20" s="24"/>
    </row>
    <row r="21" spans="1:11" ht="15.75" x14ac:dyDescent="0.45">
      <c r="A21" s="14" t="s">
        <v>72</v>
      </c>
      <c r="B21" s="14" t="s">
        <v>49</v>
      </c>
      <c r="C21" s="15">
        <f>690/2000</f>
        <v>0.34499999999999997</v>
      </c>
      <c r="D21" s="14">
        <v>87</v>
      </c>
      <c r="E21" s="8">
        <f>ROUND(C21*D21,2)</f>
        <v>30.02</v>
      </c>
      <c r="F21" s="16">
        <v>0</v>
      </c>
      <c r="G21" s="8">
        <f>ROUND(E21*F21,2)</f>
        <v>0</v>
      </c>
      <c r="H21" s="8">
        <f>ROUND(E21-G21,2)</f>
        <v>30.02</v>
      </c>
      <c r="I21" s="8"/>
      <c r="J21" s="24"/>
      <c r="K21" s="24"/>
    </row>
    <row r="22" spans="1:11" ht="15.75" x14ac:dyDescent="0.45">
      <c r="A22" s="14" t="s">
        <v>52</v>
      </c>
      <c r="B22" s="14" t="s">
        <v>49</v>
      </c>
      <c r="C22" s="15">
        <f>500/2000</f>
        <v>0.25</v>
      </c>
      <c r="D22" s="14">
        <v>100</v>
      </c>
      <c r="E22" s="8">
        <f>ROUND(C22*D22,2)</f>
        <v>25</v>
      </c>
      <c r="F22" s="16">
        <v>0</v>
      </c>
      <c r="G22" s="8">
        <f>ROUND(E22*F22,2)</f>
        <v>0</v>
      </c>
      <c r="H22" s="8">
        <f>ROUND(E22-G22,2)</f>
        <v>25</v>
      </c>
      <c r="I22" s="8"/>
      <c r="J22" s="24"/>
      <c r="K22" s="24"/>
    </row>
    <row r="23" spans="1:11" ht="15.75" x14ac:dyDescent="0.45">
      <c r="A23" s="14" t="s">
        <v>57</v>
      </c>
      <c r="B23" s="14" t="s">
        <v>49</v>
      </c>
      <c r="C23" s="15">
        <f>515/2000</f>
        <v>0.25750000000000001</v>
      </c>
      <c r="D23" s="14">
        <v>70</v>
      </c>
      <c r="E23" s="8">
        <f>ROUND(C23*D23,2)</f>
        <v>18.03</v>
      </c>
      <c r="F23" s="16">
        <v>0</v>
      </c>
      <c r="G23" s="8">
        <f>ROUND(E23*F23,2)</f>
        <v>0</v>
      </c>
      <c r="H23" s="8">
        <f>ROUND(E23-G23,2)</f>
        <v>18.03</v>
      </c>
      <c r="I23" s="8"/>
      <c r="J23" s="24"/>
      <c r="K23" s="24"/>
    </row>
    <row r="24" spans="1:11" ht="15.75" x14ac:dyDescent="0.45">
      <c r="A24" s="14" t="s">
        <v>56</v>
      </c>
      <c r="B24" s="14" t="s">
        <v>49</v>
      </c>
      <c r="C24" s="15">
        <f>(515/2000)+((0.46*18.21)/230)</f>
        <v>0.29392000000000001</v>
      </c>
      <c r="D24" s="14">
        <v>260</v>
      </c>
      <c r="E24" s="8">
        <f>ROUND(C24*D24,2)</f>
        <v>76.42</v>
      </c>
      <c r="F24" s="16">
        <v>0</v>
      </c>
      <c r="G24" s="8">
        <f>ROUND(E24*F24,2)</f>
        <v>0</v>
      </c>
      <c r="H24" s="8">
        <f>ROUND(E24-G24,2)</f>
        <v>76.42</v>
      </c>
      <c r="I24" s="8"/>
      <c r="J24" s="25"/>
      <c r="K24" s="24"/>
    </row>
    <row r="25" spans="1:11" x14ac:dyDescent="0.45">
      <c r="A25" s="13" t="s">
        <v>20</v>
      </c>
      <c r="J25" s="24"/>
      <c r="K25" s="24"/>
    </row>
    <row r="26" spans="1:11" ht="15.75" x14ac:dyDescent="0.45">
      <c r="A26" s="14" t="s">
        <v>51</v>
      </c>
      <c r="B26" s="14" t="s">
        <v>17</v>
      </c>
      <c r="C26" s="15">
        <v>2.19</v>
      </c>
      <c r="D26" s="14">
        <v>2</v>
      </c>
      <c r="E26" s="8">
        <f t="shared" ref="E26:E33" si="0">ROUND(C26*D26,2)</f>
        <v>4.38</v>
      </c>
      <c r="F26" s="16">
        <v>0</v>
      </c>
      <c r="G26" s="8">
        <f t="shared" ref="G26:G32" si="1">ROUND(E26*F26,2)</f>
        <v>0</v>
      </c>
      <c r="H26" s="8">
        <f t="shared" ref="H26:H32" si="2">ROUND(E26-G26,2)</f>
        <v>4.38</v>
      </c>
      <c r="I26" s="8"/>
      <c r="J26" s="24"/>
      <c r="K26" s="24"/>
    </row>
    <row r="27" spans="1:11" ht="15.75" x14ac:dyDescent="0.45">
      <c r="A27" s="14" t="s">
        <v>53</v>
      </c>
      <c r="B27" s="14" t="s">
        <v>19</v>
      </c>
      <c r="C27" s="15">
        <v>0.74</v>
      </c>
      <c r="D27" s="14">
        <v>12.8</v>
      </c>
      <c r="E27" s="8">
        <f t="shared" si="0"/>
        <v>9.4700000000000006</v>
      </c>
      <c r="F27" s="16">
        <v>0</v>
      </c>
      <c r="G27" s="8">
        <f t="shared" si="1"/>
        <v>0</v>
      </c>
      <c r="H27" s="8">
        <f t="shared" si="2"/>
        <v>9.4700000000000006</v>
      </c>
      <c r="I27" s="8"/>
      <c r="J27" s="24"/>
      <c r="K27" s="24"/>
    </row>
    <row r="28" spans="1:11" ht="15.75" x14ac:dyDescent="0.45">
      <c r="A28" s="14" t="s">
        <v>54</v>
      </c>
      <c r="B28" s="14" t="s">
        <v>17</v>
      </c>
      <c r="C28" s="15">
        <f>C26</f>
        <v>2.19</v>
      </c>
      <c r="D28" s="14">
        <v>2</v>
      </c>
      <c r="E28" s="8">
        <f t="shared" si="0"/>
        <v>4.38</v>
      </c>
      <c r="F28" s="16">
        <v>0</v>
      </c>
      <c r="G28" s="8">
        <f t="shared" si="1"/>
        <v>0</v>
      </c>
      <c r="H28" s="8">
        <f t="shared" si="2"/>
        <v>4.38</v>
      </c>
      <c r="I28" s="8"/>
      <c r="J28" s="24"/>
      <c r="K28" s="24"/>
    </row>
    <row r="29" spans="1:11" ht="15.75" x14ac:dyDescent="0.45">
      <c r="A29" s="14" t="s">
        <v>74</v>
      </c>
      <c r="B29" s="14" t="s">
        <v>19</v>
      </c>
      <c r="C29" s="15">
        <v>6.7</v>
      </c>
      <c r="D29" s="14">
        <v>3</v>
      </c>
      <c r="E29" s="8">
        <f t="shared" si="0"/>
        <v>20.100000000000001</v>
      </c>
      <c r="F29" s="16">
        <v>0</v>
      </c>
      <c r="G29" s="8">
        <f t="shared" si="1"/>
        <v>0</v>
      </c>
      <c r="H29" s="8">
        <f t="shared" si="2"/>
        <v>20.100000000000001</v>
      </c>
      <c r="I29" s="8"/>
      <c r="J29" s="24"/>
      <c r="K29" s="24"/>
    </row>
    <row r="30" spans="1:11" ht="15.75" x14ac:dyDescent="0.45">
      <c r="A30" s="14" t="s">
        <v>75</v>
      </c>
      <c r="B30" s="14" t="s">
        <v>19</v>
      </c>
      <c r="C30" s="15">
        <v>0.66</v>
      </c>
      <c r="D30" s="14">
        <v>25</v>
      </c>
      <c r="E30" s="8">
        <f t="shared" si="0"/>
        <v>16.5</v>
      </c>
      <c r="F30" s="16">
        <v>0</v>
      </c>
      <c r="G30" s="8">
        <f t="shared" si="1"/>
        <v>0</v>
      </c>
      <c r="H30" s="8">
        <f t="shared" si="2"/>
        <v>16.5</v>
      </c>
      <c r="I30" s="8"/>
      <c r="J30" s="24"/>
      <c r="K30" s="24"/>
    </row>
    <row r="31" spans="1:11" ht="15.75" x14ac:dyDescent="0.45">
      <c r="A31" s="14" t="s">
        <v>76</v>
      </c>
      <c r="B31" s="14" t="s">
        <v>19</v>
      </c>
      <c r="C31" s="15">
        <v>1.52</v>
      </c>
      <c r="D31" s="14">
        <v>24</v>
      </c>
      <c r="E31" s="8">
        <f t="shared" si="0"/>
        <v>36.479999999999997</v>
      </c>
      <c r="F31" s="16">
        <v>0</v>
      </c>
      <c r="G31" s="8">
        <f t="shared" si="1"/>
        <v>0</v>
      </c>
      <c r="H31" s="8">
        <f t="shared" si="2"/>
        <v>36.479999999999997</v>
      </c>
      <c r="I31" s="8"/>
      <c r="J31" s="24"/>
      <c r="K31" s="24"/>
    </row>
    <row r="32" spans="1:11" ht="15.75" x14ac:dyDescent="0.45">
      <c r="A32" s="14" t="s">
        <v>77</v>
      </c>
      <c r="B32" s="14" t="s">
        <v>19</v>
      </c>
      <c r="C32" s="15">
        <v>16.5</v>
      </c>
      <c r="D32" s="14">
        <v>1.5</v>
      </c>
      <c r="E32" s="8">
        <f t="shared" si="0"/>
        <v>24.75</v>
      </c>
      <c r="F32" s="16">
        <v>0</v>
      </c>
      <c r="G32" s="8">
        <f t="shared" si="1"/>
        <v>0</v>
      </c>
      <c r="H32" s="8">
        <f t="shared" si="2"/>
        <v>24.75</v>
      </c>
      <c r="I32" s="8"/>
      <c r="J32" s="24"/>
      <c r="K32" s="24"/>
    </row>
    <row r="33" spans="1:11" ht="15.75" x14ac:dyDescent="0.45">
      <c r="A33" s="14" t="s">
        <v>55</v>
      </c>
      <c r="B33" s="14" t="s">
        <v>17</v>
      </c>
      <c r="C33" s="15">
        <v>10.24</v>
      </c>
      <c r="D33" s="14">
        <v>1.5</v>
      </c>
      <c r="E33" s="8">
        <f t="shared" si="0"/>
        <v>15.36</v>
      </c>
      <c r="F33" s="16">
        <v>0</v>
      </c>
      <c r="G33" s="8">
        <f t="shared" ref="G33" si="3">ROUND(E33*F33,2)</f>
        <v>0</v>
      </c>
      <c r="H33" s="8">
        <f t="shared" ref="H33" si="4">ROUND(E33-G33,2)</f>
        <v>15.36</v>
      </c>
      <c r="I33" s="8"/>
      <c r="J33" s="25"/>
      <c r="K33" s="24"/>
    </row>
    <row r="34" spans="1:11" x14ac:dyDescent="0.45">
      <c r="A34" s="13" t="s">
        <v>21</v>
      </c>
      <c r="J34" s="24"/>
      <c r="K34" s="24"/>
    </row>
    <row r="35" spans="1:11" ht="15.75" x14ac:dyDescent="0.45">
      <c r="A35" s="14" t="s">
        <v>68</v>
      </c>
      <c r="B35" s="14" t="s">
        <v>19</v>
      </c>
      <c r="C35" s="15">
        <v>1.1299999999999999</v>
      </c>
      <c r="D35" s="14">
        <v>8</v>
      </c>
      <c r="E35" s="8">
        <f>ROUND(C35*D35,2)</f>
        <v>9.0399999999999991</v>
      </c>
      <c r="F35" s="16">
        <v>0</v>
      </c>
      <c r="G35" s="8">
        <f>ROUND(E35*F35,2)</f>
        <v>0</v>
      </c>
      <c r="H35" s="8">
        <f>ROUND(E35-G35,2)</f>
        <v>9.0399999999999991</v>
      </c>
      <c r="I35" s="8"/>
      <c r="J35" s="25"/>
      <c r="K35" s="24"/>
    </row>
    <row r="36" spans="1:11" x14ac:dyDescent="0.45">
      <c r="A36" s="13" t="s">
        <v>18</v>
      </c>
      <c r="J36" s="24"/>
      <c r="K36" s="24"/>
    </row>
    <row r="37" spans="1:11" ht="15.75" x14ac:dyDescent="0.45">
      <c r="A37" s="14" t="s">
        <v>79</v>
      </c>
      <c r="B37" s="14" t="s">
        <v>19</v>
      </c>
      <c r="C37" s="15">
        <v>0.72</v>
      </c>
      <c r="D37" s="14">
        <v>8</v>
      </c>
      <c r="E37" s="8">
        <f>ROUND(C37*D37,2)</f>
        <v>5.76</v>
      </c>
      <c r="F37" s="16">
        <v>0</v>
      </c>
      <c r="G37" s="8">
        <f>ROUND(E37*F37,2)</f>
        <v>0</v>
      </c>
      <c r="H37" s="8">
        <f>ROUND(E37-G37,2)</f>
        <v>5.76</v>
      </c>
      <c r="I37" s="8"/>
      <c r="J37" s="25"/>
      <c r="K37" s="24"/>
    </row>
    <row r="38" spans="1:11" x14ac:dyDescent="0.45">
      <c r="A38" s="13" t="s">
        <v>23</v>
      </c>
      <c r="J38" s="24"/>
      <c r="K38" s="24"/>
    </row>
    <row r="39" spans="1:11" x14ac:dyDescent="0.45">
      <c r="A39" s="13" t="s">
        <v>24</v>
      </c>
      <c r="J39" s="24"/>
      <c r="K39" s="24"/>
    </row>
    <row r="40" spans="1:11" x14ac:dyDescent="0.45">
      <c r="A40" s="14" t="s">
        <v>25</v>
      </c>
      <c r="B40" s="14" t="s">
        <v>11</v>
      </c>
      <c r="C40" s="15">
        <v>0.25</v>
      </c>
      <c r="D40" s="14">
        <v>190</v>
      </c>
      <c r="E40" s="8">
        <f>ROUND(C40*D40,2)</f>
        <v>47.5</v>
      </c>
      <c r="F40" s="16">
        <v>0</v>
      </c>
      <c r="G40" s="8">
        <f>ROUND(E40*F40,2)</f>
        <v>0</v>
      </c>
      <c r="H40" s="8">
        <f>ROUND(E40-G40,2)</f>
        <v>47.5</v>
      </c>
      <c r="I40" s="8"/>
      <c r="J40" s="24"/>
      <c r="K40" s="24"/>
    </row>
    <row r="41" spans="1:11" x14ac:dyDescent="0.45">
      <c r="A41" s="13" t="s">
        <v>26</v>
      </c>
      <c r="J41" s="24"/>
      <c r="K41" s="24"/>
    </row>
    <row r="42" spans="1:11" x14ac:dyDescent="0.45">
      <c r="A42" s="14" t="s">
        <v>27</v>
      </c>
      <c r="B42" s="14" t="s">
        <v>11</v>
      </c>
      <c r="C42" s="15">
        <v>0.4</v>
      </c>
      <c r="D42" s="14">
        <v>190</v>
      </c>
      <c r="E42" s="8">
        <f>ROUND(C42*D42,2)</f>
        <v>76</v>
      </c>
      <c r="F42" s="16">
        <v>0</v>
      </c>
      <c r="G42" s="8">
        <f>ROUND(E42*F42,2)</f>
        <v>0</v>
      </c>
      <c r="H42" s="8">
        <f>ROUND(E42-G42,2)</f>
        <v>76</v>
      </c>
      <c r="I42" s="8"/>
      <c r="J42" s="24"/>
      <c r="K42" s="24"/>
    </row>
    <row r="43" spans="1:11" x14ac:dyDescent="0.45">
      <c r="A43" s="13" t="s">
        <v>28</v>
      </c>
      <c r="J43" s="24"/>
      <c r="K43" s="24"/>
    </row>
    <row r="44" spans="1:11" x14ac:dyDescent="0.45">
      <c r="A44" s="14" t="s">
        <v>29</v>
      </c>
      <c r="B44" s="14" t="s">
        <v>30</v>
      </c>
      <c r="C44" s="15">
        <v>4.5</v>
      </c>
      <c r="D44" s="14">
        <v>1</v>
      </c>
      <c r="E44" s="8">
        <f>ROUND(C44*D44,2)</f>
        <v>4.5</v>
      </c>
      <c r="F44" s="16">
        <v>0</v>
      </c>
      <c r="G44" s="8">
        <f>ROUND(E44*F44,2)</f>
        <v>0</v>
      </c>
      <c r="H44" s="8">
        <f>ROUND(E44-G44,2)</f>
        <v>4.5</v>
      </c>
      <c r="I44" s="8"/>
      <c r="J44" s="24"/>
      <c r="K44" s="24"/>
    </row>
    <row r="45" spans="1:11" x14ac:dyDescent="0.45">
      <c r="A45" s="13" t="s">
        <v>58</v>
      </c>
      <c r="J45" s="24"/>
      <c r="K45" s="24"/>
    </row>
    <row r="46" spans="1:11" x14ac:dyDescent="0.45">
      <c r="A46" s="14" t="s">
        <v>31</v>
      </c>
      <c r="B46" s="14" t="s">
        <v>30</v>
      </c>
      <c r="C46" s="15">
        <v>8</v>
      </c>
      <c r="D46" s="14">
        <v>1</v>
      </c>
      <c r="E46" s="8">
        <f>ROUND(C46*D46,2)</f>
        <v>8</v>
      </c>
      <c r="F46" s="16">
        <v>0</v>
      </c>
      <c r="G46" s="8">
        <f>ROUND(E46*F46,2)</f>
        <v>0</v>
      </c>
      <c r="H46" s="8">
        <f>ROUND(E46-G46,2)</f>
        <v>8</v>
      </c>
      <c r="I46" s="8"/>
      <c r="J46" s="24"/>
      <c r="K46" s="24"/>
    </row>
    <row r="47" spans="1:11" x14ac:dyDescent="0.45">
      <c r="A47" s="13" t="s">
        <v>62</v>
      </c>
      <c r="I47" s="8"/>
      <c r="J47" s="24"/>
      <c r="K47" s="24"/>
    </row>
    <row r="48" spans="1:11" x14ac:dyDescent="0.45">
      <c r="A48" s="14" t="s">
        <v>63</v>
      </c>
      <c r="B48" s="14" t="s">
        <v>30</v>
      </c>
      <c r="C48" s="15">
        <v>32</v>
      </c>
      <c r="D48" s="14">
        <v>1</v>
      </c>
      <c r="E48" s="8">
        <f>ROUND(C48*D48,2)</f>
        <v>32</v>
      </c>
      <c r="F48" s="16">
        <v>0</v>
      </c>
      <c r="G48" s="8">
        <f>ROUND(E48*F48,2)</f>
        <v>0</v>
      </c>
      <c r="H48" s="8">
        <f>ROUND(E48-G48,2)</f>
        <v>32</v>
      </c>
      <c r="I48" s="8"/>
      <c r="J48" s="24"/>
      <c r="K48" s="24"/>
    </row>
    <row r="49" spans="1:11" x14ac:dyDescent="0.45">
      <c r="A49" s="13" t="s">
        <v>32</v>
      </c>
      <c r="J49" s="24"/>
      <c r="K49" s="24"/>
    </row>
    <row r="50" spans="1:11" x14ac:dyDescent="0.45">
      <c r="A50" s="14" t="s">
        <v>33</v>
      </c>
      <c r="B50" s="14" t="s">
        <v>34</v>
      </c>
      <c r="C50" s="15">
        <v>14.53</v>
      </c>
      <c r="D50" s="20">
        <f>6.86/14.53</f>
        <v>0.47212663454920856</v>
      </c>
      <c r="E50" s="8">
        <f>ROUND(C50*D50,2)</f>
        <v>6.86</v>
      </c>
      <c r="F50" s="16">
        <v>0</v>
      </c>
      <c r="G50" s="8">
        <f>ROUND(E50*F50,2)</f>
        <v>0</v>
      </c>
      <c r="H50" s="8">
        <f>ROUND(E50-G50,2)</f>
        <v>6.86</v>
      </c>
      <c r="I50" s="8"/>
      <c r="J50" s="24"/>
      <c r="K50" s="24"/>
    </row>
    <row r="51" spans="1:11" x14ac:dyDescent="0.45">
      <c r="A51" s="14" t="s">
        <v>35</v>
      </c>
      <c r="B51" s="14" t="s">
        <v>34</v>
      </c>
      <c r="C51" s="15">
        <v>14.53</v>
      </c>
      <c r="D51" s="20">
        <f>5.07/14.53</f>
        <v>0.34893324156916727</v>
      </c>
      <c r="E51" s="8">
        <f>ROUND(C51*D51,2)</f>
        <v>5.07</v>
      </c>
      <c r="F51" s="16">
        <v>0</v>
      </c>
      <c r="G51" s="8">
        <f>ROUND(E51*F51,2)</f>
        <v>0</v>
      </c>
      <c r="H51" s="8">
        <f>ROUND(E51-G51,2)</f>
        <v>5.07</v>
      </c>
      <c r="I51" s="8"/>
      <c r="J51" s="24"/>
      <c r="K51" s="24"/>
    </row>
    <row r="52" spans="1:11" x14ac:dyDescent="0.45">
      <c r="A52" s="13" t="s">
        <v>67</v>
      </c>
      <c r="B52" s="14"/>
      <c r="C52" s="15"/>
      <c r="D52" s="14"/>
      <c r="F52" s="16"/>
      <c r="G52" s="8"/>
      <c r="H52" s="8"/>
      <c r="I52" s="8"/>
      <c r="J52" s="24"/>
      <c r="K52" s="24"/>
    </row>
    <row r="53" spans="1:11" x14ac:dyDescent="0.45">
      <c r="A53" s="14" t="s">
        <v>36</v>
      </c>
      <c r="B53" s="14" t="s">
        <v>34</v>
      </c>
      <c r="C53" s="15">
        <v>14.53</v>
      </c>
      <c r="D53" s="14">
        <v>2.92</v>
      </c>
      <c r="E53" s="8">
        <f>ROUND(C53*D53,2)</f>
        <v>42.43</v>
      </c>
      <c r="F53" s="16">
        <v>0</v>
      </c>
      <c r="G53" s="8">
        <f>ROUND(E53*F53,2)</f>
        <v>0</v>
      </c>
      <c r="H53" s="8">
        <f>ROUND(E53-G53,2)</f>
        <v>42.43</v>
      </c>
      <c r="I53" s="8"/>
      <c r="J53" s="24"/>
      <c r="K53" s="24"/>
    </row>
    <row r="54" spans="1:11" x14ac:dyDescent="0.45">
      <c r="A54" s="13" t="s">
        <v>37</v>
      </c>
      <c r="I54" s="8"/>
      <c r="J54" s="24"/>
      <c r="K54" s="24"/>
    </row>
    <row r="55" spans="1:11" x14ac:dyDescent="0.45">
      <c r="A55" s="14" t="s">
        <v>33</v>
      </c>
      <c r="B55" s="14" t="s">
        <v>38</v>
      </c>
      <c r="C55" s="15">
        <v>2.8</v>
      </c>
      <c r="D55" s="21">
        <v>3.8149999999999999</v>
      </c>
      <c r="E55" s="8">
        <f>ROUND(C55*D55,2)</f>
        <v>10.68</v>
      </c>
      <c r="F55" s="16">
        <v>0</v>
      </c>
      <c r="G55" s="8">
        <f>ROUND(E55*F55,2)</f>
        <v>0</v>
      </c>
      <c r="H55" s="8">
        <f>ROUND(E55-G55,2)</f>
        <v>10.68</v>
      </c>
      <c r="I55" s="8"/>
      <c r="J55" s="24"/>
      <c r="K55" s="24"/>
    </row>
    <row r="56" spans="1:11" x14ac:dyDescent="0.45">
      <c r="A56" s="14" t="s">
        <v>35</v>
      </c>
      <c r="B56" s="14" t="s">
        <v>38</v>
      </c>
      <c r="C56" s="15">
        <v>2.8</v>
      </c>
      <c r="D56" s="21">
        <v>3.5950000000000002</v>
      </c>
      <c r="E56" s="8">
        <f>ROUND(C56*D56,2)</f>
        <v>10.07</v>
      </c>
      <c r="F56" s="16">
        <v>0</v>
      </c>
      <c r="G56" s="8">
        <f>ROUND(E56*F56,2)</f>
        <v>0</v>
      </c>
      <c r="H56" s="8">
        <f>ROUND(E56-G56,2)</f>
        <v>10.07</v>
      </c>
      <c r="J56" s="27"/>
      <c r="K56" s="24"/>
    </row>
    <row r="57" spans="1:11" x14ac:dyDescent="0.45">
      <c r="A57" s="14" t="s">
        <v>39</v>
      </c>
      <c r="B57" s="14" t="s">
        <v>38</v>
      </c>
      <c r="C57" s="15">
        <v>2.8</v>
      </c>
      <c r="D57" s="21">
        <v>35.43571428571429</v>
      </c>
      <c r="E57" s="8">
        <f>ROUND(C57*D57,2)</f>
        <v>99.22</v>
      </c>
      <c r="F57" s="16">
        <v>0</v>
      </c>
      <c r="G57" s="8">
        <f>ROUND(E57*F57,2)</f>
        <v>0</v>
      </c>
      <c r="H57" s="8">
        <f>ROUND(E57-G57,2)</f>
        <v>99.22</v>
      </c>
      <c r="I57" s="8"/>
      <c r="J57" s="25"/>
      <c r="K57" s="24"/>
    </row>
    <row r="58" spans="1:11" x14ac:dyDescent="0.45">
      <c r="A58" s="13" t="s">
        <v>40</v>
      </c>
      <c r="I58" s="8"/>
      <c r="J58" s="24"/>
      <c r="K58" s="24"/>
    </row>
    <row r="59" spans="1:11" x14ac:dyDescent="0.45">
      <c r="A59" s="14" t="s">
        <v>70</v>
      </c>
      <c r="B59" s="14" t="s">
        <v>30</v>
      </c>
      <c r="C59" s="15">
        <v>8.1300000000000008</v>
      </c>
      <c r="D59" s="14">
        <v>1</v>
      </c>
      <c r="E59" s="8">
        <f>ROUND(C59*D59,2)</f>
        <v>8.1300000000000008</v>
      </c>
      <c r="F59" s="16">
        <v>0</v>
      </c>
      <c r="G59" s="8">
        <f>ROUND(E59*F59,2)</f>
        <v>0</v>
      </c>
      <c r="H59" s="8">
        <f t="shared" ref="H59:H65" si="5">ROUND(E59-G59,2)</f>
        <v>8.1300000000000008</v>
      </c>
      <c r="I59" s="8"/>
      <c r="J59" s="24"/>
      <c r="K59" s="24"/>
    </row>
    <row r="60" spans="1:11" x14ac:dyDescent="0.45">
      <c r="A60" s="14" t="s">
        <v>35</v>
      </c>
      <c r="B60" s="14" t="s">
        <v>30</v>
      </c>
      <c r="C60" s="15">
        <v>15.18</v>
      </c>
      <c r="D60" s="14">
        <v>1</v>
      </c>
      <c r="E60" s="8">
        <f>ROUND(C60*D60,2)</f>
        <v>15.18</v>
      </c>
      <c r="F60" s="16">
        <v>0</v>
      </c>
      <c r="G60" s="8">
        <f>ROUND(E60*F60,2)</f>
        <v>0</v>
      </c>
      <c r="H60" s="8">
        <f t="shared" si="5"/>
        <v>15.18</v>
      </c>
      <c r="I60" s="18"/>
      <c r="J60" s="24"/>
      <c r="K60" s="24"/>
    </row>
    <row r="61" spans="1:11" x14ac:dyDescent="0.45">
      <c r="A61" s="14" t="s">
        <v>39</v>
      </c>
      <c r="B61" s="14" t="s">
        <v>30</v>
      </c>
      <c r="C61" s="15">
        <v>7.92</v>
      </c>
      <c r="D61" s="14">
        <v>1</v>
      </c>
      <c r="E61" s="8">
        <f>ROUND(C61*D61,2)</f>
        <v>7.92</v>
      </c>
      <c r="F61" s="16">
        <v>0</v>
      </c>
      <c r="G61" s="8">
        <f>ROUND(E61*F61,2)</f>
        <v>0</v>
      </c>
      <c r="H61" s="8">
        <f t="shared" si="5"/>
        <v>7.92</v>
      </c>
      <c r="I61" s="12"/>
      <c r="J61" s="24"/>
      <c r="K61" s="24"/>
    </row>
    <row r="62" spans="1:11" x14ac:dyDescent="0.45">
      <c r="A62" s="14" t="s">
        <v>82</v>
      </c>
      <c r="B62" s="14" t="s">
        <v>11</v>
      </c>
      <c r="C62" s="15">
        <v>1.35E-2</v>
      </c>
      <c r="D62" s="14">
        <f>D7</f>
        <v>190</v>
      </c>
      <c r="E62" s="8">
        <f>ROUND(C62*D62,2)</f>
        <v>2.57</v>
      </c>
      <c r="F62" s="16">
        <v>0</v>
      </c>
      <c r="G62" s="8">
        <f>ROUND(E62*F62,2)</f>
        <v>0</v>
      </c>
      <c r="H62" s="8">
        <f t="shared" si="5"/>
        <v>2.57</v>
      </c>
      <c r="I62" s="12"/>
      <c r="J62" s="24"/>
      <c r="K62" s="24"/>
    </row>
    <row r="63" spans="1:11" ht="15" customHeight="1" x14ac:dyDescent="0.45">
      <c r="A63" s="9" t="s">
        <v>41</v>
      </c>
      <c r="B63" s="9" t="s">
        <v>30</v>
      </c>
      <c r="C63" s="10">
        <v>35.75</v>
      </c>
      <c r="D63" s="9">
        <v>1</v>
      </c>
      <c r="E63" s="2">
        <f>ROUND(C63*D63,2)</f>
        <v>35.75</v>
      </c>
      <c r="F63" s="11">
        <v>0</v>
      </c>
      <c r="G63" s="2">
        <f>ROUND(E63*F63,2)</f>
        <v>0</v>
      </c>
      <c r="H63" s="2">
        <f t="shared" si="5"/>
        <v>35.75</v>
      </c>
      <c r="I63" s="12"/>
      <c r="J63" s="24"/>
      <c r="K63" s="24"/>
    </row>
    <row r="64" spans="1:11" x14ac:dyDescent="0.45">
      <c r="A64" s="7" t="s">
        <v>42</v>
      </c>
      <c r="E64" s="8">
        <f>SUM(E14:E63)</f>
        <v>976.32999999999993</v>
      </c>
      <c r="G64" s="12">
        <f>SUM(G17:G63)</f>
        <v>0</v>
      </c>
      <c r="H64" s="12">
        <f t="shared" si="5"/>
        <v>976.33</v>
      </c>
      <c r="J64" s="24"/>
      <c r="K64" s="24"/>
    </row>
    <row r="65" spans="1:11" x14ac:dyDescent="0.45">
      <c r="A65" s="7" t="s">
        <v>43</v>
      </c>
      <c r="E65" s="8">
        <f>+E8-E64</f>
        <v>163.67000000000007</v>
      </c>
      <c r="G65" s="12">
        <f>+G8-G64</f>
        <v>228</v>
      </c>
      <c r="H65" s="12">
        <f t="shared" si="5"/>
        <v>-64.33</v>
      </c>
      <c r="J65" s="24"/>
      <c r="K65" s="24"/>
    </row>
    <row r="66" spans="1:11" ht="6.75" customHeight="1" x14ac:dyDescent="0.45">
      <c r="A66" t="s">
        <v>13</v>
      </c>
      <c r="I66" s="8"/>
      <c r="J66" s="24"/>
      <c r="K66" s="24"/>
    </row>
    <row r="67" spans="1:11" x14ac:dyDescent="0.45">
      <c r="A67" s="7" t="s">
        <v>44</v>
      </c>
      <c r="I67" s="8"/>
      <c r="J67" s="24"/>
      <c r="K67" s="24"/>
    </row>
    <row r="68" spans="1:11" x14ac:dyDescent="0.45">
      <c r="A68" s="14" t="s">
        <v>61</v>
      </c>
      <c r="B68" s="14" t="s">
        <v>30</v>
      </c>
      <c r="C68" s="15">
        <v>47.7</v>
      </c>
      <c r="D68" s="14">
        <v>1</v>
      </c>
      <c r="E68" s="8">
        <f>ROUND(C68*D68,2)</f>
        <v>47.7</v>
      </c>
      <c r="F68" s="16">
        <v>0</v>
      </c>
      <c r="G68" s="8">
        <f>ROUND(E68*F68,2)</f>
        <v>0</v>
      </c>
      <c r="H68" s="8">
        <f t="shared" ref="H68:H74" si="6">ROUND(E68-G68,2)</f>
        <v>47.7</v>
      </c>
      <c r="I68" s="18"/>
      <c r="J68" s="26"/>
      <c r="K68" s="26"/>
    </row>
    <row r="69" spans="1:11" x14ac:dyDescent="0.45">
      <c r="A69" s="14" t="s">
        <v>35</v>
      </c>
      <c r="B69" s="14" t="s">
        <v>30</v>
      </c>
      <c r="C69" s="15">
        <v>62.24</v>
      </c>
      <c r="D69" s="14">
        <v>1</v>
      </c>
      <c r="E69" s="8">
        <f>ROUND(C69*D69,2)</f>
        <v>62.24</v>
      </c>
      <c r="F69" s="16">
        <v>0</v>
      </c>
      <c r="G69" s="8">
        <f>ROUND(E69*F69,2)</f>
        <v>0</v>
      </c>
      <c r="H69" s="8">
        <f t="shared" si="6"/>
        <v>62.24</v>
      </c>
      <c r="I69" s="12"/>
      <c r="J69" s="26"/>
      <c r="K69" s="26"/>
    </row>
    <row r="70" spans="1:11" x14ac:dyDescent="0.45">
      <c r="A70" s="9" t="s">
        <v>39</v>
      </c>
      <c r="B70" s="9" t="s">
        <v>30</v>
      </c>
      <c r="C70" s="10">
        <v>59.39</v>
      </c>
      <c r="D70" s="9">
        <v>1</v>
      </c>
      <c r="E70" s="2">
        <f>ROUND(C70*D70,2)</f>
        <v>59.39</v>
      </c>
      <c r="F70" s="11">
        <v>0</v>
      </c>
      <c r="G70" s="2">
        <f>ROUND(E70*F70,2)</f>
        <v>0</v>
      </c>
      <c r="H70" s="2">
        <f t="shared" ref="H70" si="7">ROUND(E70-G70,2)</f>
        <v>59.39</v>
      </c>
      <c r="I70" s="12"/>
      <c r="J70" s="26"/>
      <c r="K70" s="26"/>
    </row>
    <row r="71" spans="1:11" x14ac:dyDescent="0.45">
      <c r="A71" s="9" t="s">
        <v>83</v>
      </c>
      <c r="B71" s="9" t="s">
        <v>30</v>
      </c>
      <c r="C71" s="10">
        <v>5.5</v>
      </c>
      <c r="D71" s="9">
        <v>1</v>
      </c>
      <c r="E71" s="2">
        <f>ROUND(C71*D71,2)</f>
        <v>5.5</v>
      </c>
      <c r="F71" s="11">
        <v>0</v>
      </c>
      <c r="G71" s="2">
        <f>ROUND(E71*F71,2)</f>
        <v>0</v>
      </c>
      <c r="H71" s="2">
        <f t="shared" si="6"/>
        <v>5.5</v>
      </c>
      <c r="I71" s="12"/>
      <c r="J71" s="26"/>
      <c r="K71" s="26"/>
    </row>
    <row r="72" spans="1:11" x14ac:dyDescent="0.45">
      <c r="A72" s="7" t="s">
        <v>45</v>
      </c>
      <c r="E72" s="8">
        <f>SUM(E68:E71)</f>
        <v>174.82999999999998</v>
      </c>
      <c r="G72" s="12">
        <f>SUM(G68:G71)</f>
        <v>0</v>
      </c>
      <c r="H72" s="12">
        <f t="shared" si="6"/>
        <v>174.83</v>
      </c>
      <c r="I72" s="12"/>
      <c r="J72" s="26"/>
      <c r="K72" s="26"/>
    </row>
    <row r="73" spans="1:11" x14ac:dyDescent="0.45">
      <c r="A73" s="7" t="s">
        <v>46</v>
      </c>
      <c r="E73" s="8">
        <f>+E64+E72</f>
        <v>1151.1599999999999</v>
      </c>
      <c r="G73" s="12">
        <f>+G64+G72</f>
        <v>0</v>
      </c>
      <c r="H73" s="12">
        <f t="shared" si="6"/>
        <v>1151.1600000000001</v>
      </c>
      <c r="J73" s="26"/>
      <c r="K73" s="26"/>
    </row>
    <row r="74" spans="1:11" x14ac:dyDescent="0.45">
      <c r="A74" s="7" t="s">
        <v>47</v>
      </c>
      <c r="E74" s="22">
        <f>+E8-E73</f>
        <v>-11.159999999999854</v>
      </c>
      <c r="G74" s="12">
        <f>+G8-G73</f>
        <v>228</v>
      </c>
      <c r="H74" s="23">
        <f t="shared" si="6"/>
        <v>-239.16</v>
      </c>
      <c r="J74" s="26"/>
      <c r="K74" s="26"/>
    </row>
    <row r="75" spans="1:11" ht="8.25" customHeight="1" x14ac:dyDescent="0.45">
      <c r="A75" t="s">
        <v>71</v>
      </c>
      <c r="J75" s="26"/>
      <c r="K75" s="26"/>
    </row>
    <row r="76" spans="1:11" ht="15" customHeight="1" x14ac:dyDescent="0.45">
      <c r="A76" s="28" t="s">
        <v>78</v>
      </c>
      <c r="B76" s="28"/>
      <c r="C76" s="28"/>
      <c r="D76" s="28"/>
      <c r="E76" s="28"/>
      <c r="F76" s="28"/>
      <c r="G76" s="28"/>
      <c r="H76" s="28"/>
      <c r="J76" s="26"/>
      <c r="K76" s="26"/>
    </row>
    <row r="77" spans="1:11" x14ac:dyDescent="0.45">
      <c r="A77" s="28"/>
      <c r="B77" s="28"/>
      <c r="C77" s="28"/>
      <c r="D77" s="28"/>
      <c r="E77" s="28"/>
      <c r="F77" s="28"/>
      <c r="G77" s="28"/>
      <c r="H77" s="28"/>
      <c r="J77" s="26"/>
      <c r="K77" s="26"/>
    </row>
    <row r="78" spans="1:11" x14ac:dyDescent="0.45">
      <c r="A78" s="29" t="s">
        <v>69</v>
      </c>
      <c r="B78" s="29"/>
      <c r="C78" s="29"/>
      <c r="D78" s="29"/>
      <c r="E78" s="29"/>
      <c r="F78" s="29"/>
      <c r="G78" s="29"/>
      <c r="H78" s="29"/>
      <c r="J78" s="24"/>
      <c r="K78" s="24"/>
    </row>
    <row r="79" spans="1:11" x14ac:dyDescent="0.45">
      <c r="A79" s="29"/>
      <c r="B79" s="29"/>
      <c r="C79" s="29"/>
      <c r="D79" s="29"/>
      <c r="E79" s="29"/>
      <c r="F79" s="29"/>
      <c r="G79" s="29"/>
      <c r="H79" s="29"/>
    </row>
    <row r="80" spans="1:11" x14ac:dyDescent="0.45">
      <c r="A80" s="29"/>
      <c r="B80" s="29"/>
      <c r="C80" s="29"/>
      <c r="D80" s="29"/>
      <c r="E80" s="29"/>
      <c r="F80" s="29"/>
      <c r="G80" s="29"/>
      <c r="H80" s="29"/>
    </row>
    <row r="81" spans="1:1" x14ac:dyDescent="0.45">
      <c r="A81" s="7"/>
    </row>
  </sheetData>
  <mergeCells count="5">
    <mergeCell ref="A78:H80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2024-12-19T16:32:08Z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