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70" documentId="8_{10905241-C40D-4F62-AAEE-CD360707DCC2}" xr6:coauthVersionLast="47" xr6:coauthVersionMax="47" xr10:uidLastSave="{A3AC6779-202F-47E7-9277-A3FDAE461F51}"/>
  <bookViews>
    <workbookView xWindow="53445" yWindow="2505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Field_Activities!$A$2:$D$18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5" i="1" s="1"/>
  <c r="E54" i="1"/>
  <c r="H45" i="1" l="1"/>
  <c r="D51" i="1"/>
  <c r="E27" i="2" l="1"/>
  <c r="D52" i="1"/>
  <c r="E66" i="1"/>
  <c r="E64" i="1"/>
  <c r="E12" i="1"/>
  <c r="G64" i="1" l="1"/>
  <c r="H64" i="1" s="1"/>
  <c r="G66" i="1"/>
  <c r="H66" i="1" s="1"/>
  <c r="G12" i="1"/>
  <c r="H12" i="1" s="1"/>
  <c r="E23" i="1" l="1"/>
  <c r="D67" i="1" l="1"/>
  <c r="E67" i="1" s="1"/>
  <c r="G67" i="1" s="1"/>
  <c r="H67" i="1" s="1"/>
  <c r="E76" i="1"/>
  <c r="D58" i="1"/>
  <c r="G76" i="1" l="1"/>
  <c r="H76" i="1" s="1"/>
  <c r="C41" i="1" l="1"/>
  <c r="E49" i="1" l="1"/>
  <c r="G49" i="1" s="1"/>
  <c r="H49" i="1" l="1"/>
  <c r="G54" i="1" l="1"/>
  <c r="H54" i="1" s="1"/>
  <c r="E22" i="1" l="1"/>
  <c r="G22" i="1" s="1"/>
  <c r="E37" i="1"/>
  <c r="G37" i="1" s="1"/>
  <c r="H37" i="1" s="1"/>
  <c r="E41" i="1"/>
  <c r="E19" i="1"/>
  <c r="E21" i="1"/>
  <c r="G21" i="1" s="1"/>
  <c r="H22" i="1" l="1"/>
  <c r="G41" i="1"/>
  <c r="H41" i="1" s="1"/>
  <c r="G19" i="1"/>
  <c r="H19" i="1" s="1"/>
  <c r="G23" i="1"/>
  <c r="H23" i="1" s="1"/>
  <c r="H21" i="1"/>
  <c r="E75" i="1" l="1"/>
  <c r="G75" i="1" s="1"/>
  <c r="E74" i="1"/>
  <c r="E73" i="1"/>
  <c r="E62" i="1"/>
  <c r="E61" i="1"/>
  <c r="G61" i="1" s="1"/>
  <c r="E60" i="1"/>
  <c r="G60" i="1" s="1"/>
  <c r="E58" i="1"/>
  <c r="G58" i="1" s="1"/>
  <c r="H58" i="1" s="1"/>
  <c r="E57" i="1"/>
  <c r="G57" i="1" s="1"/>
  <c r="H57" i="1" s="1"/>
  <c r="E56" i="1"/>
  <c r="G56" i="1" s="1"/>
  <c r="E52" i="1"/>
  <c r="G52" i="1" s="1"/>
  <c r="H52" i="1" s="1"/>
  <c r="E51" i="1"/>
  <c r="G51" i="1" s="1"/>
  <c r="E47" i="1"/>
  <c r="G47" i="1" s="1"/>
  <c r="H47" i="1" s="1"/>
  <c r="E44" i="1"/>
  <c r="E39" i="1"/>
  <c r="G39" i="1" s="1"/>
  <c r="H39" i="1" s="1"/>
  <c r="E36" i="1"/>
  <c r="E35" i="1"/>
  <c r="G35" i="1" s="1"/>
  <c r="H35" i="1" s="1"/>
  <c r="E34" i="1"/>
  <c r="E33" i="1"/>
  <c r="G33" i="1" s="1"/>
  <c r="E32" i="1"/>
  <c r="E31" i="1"/>
  <c r="G31" i="1" s="1"/>
  <c r="E30" i="1"/>
  <c r="G30" i="1" s="1"/>
  <c r="H30" i="1" s="1"/>
  <c r="E28" i="1"/>
  <c r="E27" i="1"/>
  <c r="G27" i="1" s="1"/>
  <c r="H27" i="1" s="1"/>
  <c r="E26" i="1"/>
  <c r="E25" i="1"/>
  <c r="E11" i="1"/>
  <c r="E13" i="1" s="1"/>
  <c r="G25" i="1" l="1"/>
  <c r="H25" i="1" s="1"/>
  <c r="D68" i="1"/>
  <c r="E68" i="1" s="1"/>
  <c r="G68" i="1" s="1"/>
  <c r="H68" i="1" s="1"/>
  <c r="G73" i="1"/>
  <c r="H73" i="1" s="1"/>
  <c r="E77" i="1"/>
  <c r="G11" i="1"/>
  <c r="H51" i="1"/>
  <c r="H56" i="1"/>
  <c r="H33" i="1"/>
  <c r="H61" i="1"/>
  <c r="G26" i="1"/>
  <c r="H26" i="1" s="1"/>
  <c r="H31" i="1"/>
  <c r="G34" i="1"/>
  <c r="H34" i="1" s="1"/>
  <c r="G44" i="1"/>
  <c r="H44" i="1" s="1"/>
  <c r="H60" i="1"/>
  <c r="G62" i="1"/>
  <c r="H62" i="1" s="1"/>
  <c r="G28" i="1"/>
  <c r="H28" i="1" s="1"/>
  <c r="G36" i="1"/>
  <c r="H36" i="1" s="1"/>
  <c r="H75" i="1"/>
  <c r="G32" i="1"/>
  <c r="H32" i="1" s="1"/>
  <c r="G74" i="1"/>
  <c r="H74" i="1" s="1"/>
  <c r="E69" i="1" l="1"/>
  <c r="E17" i="1"/>
  <c r="H17" i="1" s="1"/>
  <c r="G13" i="1"/>
  <c r="H13" i="1" s="1"/>
  <c r="H11" i="1"/>
  <c r="G77" i="1"/>
  <c r="H77" i="1" s="1"/>
  <c r="E78" i="1" l="1"/>
  <c r="G69" i="1"/>
  <c r="G70" i="1" s="1"/>
  <c r="E70" i="1" l="1"/>
  <c r="H69" i="1"/>
  <c r="G78" i="1"/>
  <c r="G79" i="1" s="1"/>
  <c r="E79" i="1"/>
  <c r="H78" i="1" l="1"/>
  <c r="H70" i="1"/>
  <c r="H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<sst xmlns="http://schemas.openxmlformats.org/spreadsheetml/2006/main" count="199" uniqueCount="143">
  <si>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</si>
  <si>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</si>
  <si>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</si>
  <si>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</si>
  <si>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</si>
  <si>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</si>
  <si>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</si>
  <si>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</si>
  <si>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</si>
  <si>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</si>
  <si>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</si>
  <si>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</si>
  <si>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</si>
  <si>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</si>
  <si>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</si>
  <si>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</si>
  <si>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</si>
  <si>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</si>
  <si>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lb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</si>
  <si>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</si>
  <si>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</si>
  <si>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</si>
  <si>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</si>
  <si>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</si>
  <si>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</si>
  <si>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</si>
  <si>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</si>
  <si>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</si>
  <si>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</si>
  <si>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</si>
  <si>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</si>
  <si>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</si>
  <si>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</si>
  <si>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</si>
  <si>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</si>
  <si>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</si>
  <si>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</si>
  <si>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</si>
  <si>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</si>
  <si>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</si>
  <si>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</si>
  <si>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</si>
  <si>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</si>
  <si>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</si>
  <si>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</si>
  <si>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</si>
  <si>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</si>
  <si>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</si>
  <si>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</si>
  <si>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</si>
  <si>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</si>
  <si>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</si>
  <si>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</si>
  <si>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</si>
  <si>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</si>
  <si>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</si>
  <si>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</si>
  <si>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</si>
  <si>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</si>
  <si>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</si>
  <si>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</si>
  <si>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Provisia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</si>
  <si>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RiceBeaux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</si>
  <si>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Loyant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</si>
  <si>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Provisia</t>
    </r>
    <r>
      <rPr>
        <vertAlign val="superscript"/>
        <sz val="11"/>
        <color rgb="FF990000"/>
        <rFont val="Calibri"/>
        <family val="2"/>
        <scheme val="minor"/>
      </rPr>
      <t>5</t>
    </r>
  </si>
  <si>
    <t>Farm Overhead</t>
  </si>
  <si>
    <t>Check Off, Boards</t>
  </si>
  <si>
    <t>Crop Share Lease</t>
  </si>
  <si>
    <t>REVENUE</t>
  </si>
  <si>
    <t>TOTAL REVENUE</t>
  </si>
  <si>
    <t>OPERATING EXPENSES</t>
  </si>
  <si>
    <t>TOTAL OPERATING EXPENSES</t>
  </si>
  <si>
    <t>RETURNS ABOVE OPERATING EXPENSES</t>
  </si>
  <si>
    <t>TOTAL EXPENSES (OPERATING + FIXED)</t>
  </si>
  <si>
    <t>Notes: Cost of production estimates are based on input prices gathered in fall 2025.</t>
  </si>
  <si>
    <t>Implements assumed in developing this budget are listed under the "field_activities" tab.</t>
  </si>
  <si>
    <t>Rice budgets are developed based upon recommendations from Dr. Jarrod Hardke.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</si>
  <si>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</si>
  <si>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</si>
  <si>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t>2026 Rice Field Activities, Provisia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</si>
  <si>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</si>
  <si>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</si>
  <si>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</si>
  <si>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</si>
  <si>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</si>
  <si>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</si>
  <si>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</si>
  <si>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</si>
  <si>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</si>
  <si>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</si>
  <si>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</si>
  <si>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</si>
  <si>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</si>
  <si>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</si>
  <si>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</si>
  <si>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</si>
  <si>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</si>
  <si>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</si>
  <si>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</si>
  <si>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</si>
  <si>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</si>
  <si>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</si>
  <si>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72 lbs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</si>
  <si>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</si>
  <si>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</si>
  <si>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</si>
  <si>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</si>
  <si>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</si>
  <si>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</si>
  <si>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>15.5 oz Provisia, 96 oz RiceBeaux</t>
  </si>
  <si>
    <t>15.5 oz Provisia, 12 oz Loyant</t>
  </si>
  <si>
    <t>230 lb Urea, N stabilizer treated (46-0-0)</t>
  </si>
  <si>
    <t>Flood Field</t>
  </si>
  <si>
    <t>100 lb Urea (46-0-0)</t>
  </si>
  <si>
    <t>Insecticide</t>
  </si>
  <si>
    <t>8 oz Tenchu</t>
  </si>
  <si>
    <t>Fungicide</t>
  </si>
  <si>
    <t>21 oz Aframe Plus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</si>
  <si>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</si>
  <si>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</si>
  <si>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</si>
  <si>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</si>
  <si>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</si>
  <si>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</si>
  <si>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</si>
  <si>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</si>
  <si>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</si>
  <si>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</si>
  <si>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</si>
  <si>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</si>
  <si>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Total Estimated Costs of Field Activities:</t>
  </si>
  <si>
    <t>12.8 oz Command, 32 oz Roundup Powermax, 3 oz Sharpen</t>
  </si>
  <si>
    <t>TOTAL EXPECTED RETURNS (TOTAL REVENUE - TOTAL EXPENSES)</t>
  </si>
  <si>
    <t>_________________________________________________________________________________________________________</t>
  </si>
  <si>
    <t>Disclaimer:</t>
  </si>
  <si>
    <t>*Recommendations are backed by research performed by the University of Arkansas Division of Ag. Users should enter on-farm data for more accurate results.</t>
  </si>
  <si>
    <t xml:space="preserve">  QUANTITY</t>
  </si>
  <si>
    <t xml:space="preserve">      Flood irrigated, 30 ac-in., Arkansas, 2026</t>
  </si>
  <si>
    <t xml:space="preserve">   Provisia Rice</t>
  </si>
  <si>
    <t xml:space="preserve">    Estimated Costs and Returns per Acre</t>
  </si>
  <si>
    <t>Other Revenue*</t>
  </si>
  <si>
    <t>*Other revenue allows for users to input basis premiums received, crop insurance indemnities, and other forms of revenue.</t>
  </si>
  <si>
    <t>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</si>
</sst>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9" fillId="0" borderId="0" xfId="0" applyFont="1"/>
    <xf numFmtId="44" fontId="9" fillId="0" borderId="0" xfId="0" applyNumberFormat="1" applyFont="1"/>
    <xf numFmtId="167" fontId="9" fillId="0" borderId="0" xfId="0" applyNumberFormat="1" applyFont="1"/>
    <xf numFmtId="44" fontId="10" fillId="0" borderId="0" xfId="0" applyNumberFormat="1" applyFont="1"/>
    <xf numFmtId="44" fontId="3" fillId="0" borderId="0" xfId="1" applyFont="1" applyBorder="1"/>
    <xf numFmtId="0" fontId="4" fillId="0" borderId="0" xfId="0" applyFont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0" fontId="7" fillId="2" borderId="0" xfId="2" applyFill="1"/>
    <xf numFmtId="0" fontId="7" fillId="2" borderId="0" xfId="2" applyFill="1" applyAlignment="1">
      <alignment wrapText="1"/>
    </xf>
    <xf numFmtId="0" fontId="11" fillId="2" borderId="4" xfId="2" applyFont="1" applyFill="1" applyBorder="1" applyAlignment="1">
      <alignment horizontal="left"/>
    </xf>
    <xf numFmtId="0" fontId="7" fillId="2" borderId="5" xfId="2" applyFill="1" applyBorder="1"/>
    <xf numFmtId="0" fontId="7" fillId="2" borderId="5" xfId="2" applyFill="1" applyBorder="1" applyAlignment="1">
      <alignment wrapText="1"/>
    </xf>
    <xf numFmtId="0" fontId="7" fillId="2" borderId="6" xfId="2" applyFill="1" applyBorder="1"/>
    <xf numFmtId="0" fontId="7" fillId="0" borderId="0" xfId="2"/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 wrapText="1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0" fontId="12" fillId="2" borderId="9" xfId="2" applyFont="1" applyFill="1" applyBorder="1" applyAlignment="1">
      <alignment wrapText="1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 wrapText="1"/>
    </xf>
    <xf numFmtId="8" fontId="12" fillId="2" borderId="13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wrapText="1"/>
    </xf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3" fillId="2" borderId="14" xfId="2" applyFont="1" applyFill="1" applyBorder="1"/>
    <xf numFmtId="0" fontId="12" fillId="2" borderId="16" xfId="2" applyFont="1" applyFill="1" applyBorder="1"/>
    <xf numFmtId="0" fontId="12" fillId="0" borderId="12" xfId="2" applyFont="1" applyBorder="1" applyAlignment="1">
      <alignment horizontal="center" wrapText="1"/>
    </xf>
    <xf numFmtId="0" fontId="15" fillId="2" borderId="1" xfId="2" applyFont="1" applyFill="1" applyBorder="1"/>
    <xf numFmtId="0" fontId="7" fillId="2" borderId="13" xfId="2" applyFill="1" applyBorder="1"/>
    <xf numFmtId="0" fontId="12" fillId="2" borderId="12" xfId="0" applyFont="1" applyFill="1" applyBorder="1" applyAlignment="1">
      <alignment horizontal="center" wrapText="1"/>
    </xf>
    <xf numFmtId="0" fontId="12" fillId="2" borderId="17" xfId="2" applyFont="1" applyFill="1" applyBorder="1"/>
    <xf numFmtId="0" fontId="12" fillId="2" borderId="18" xfId="2" applyFont="1" applyFill="1" applyBorder="1"/>
    <xf numFmtId="0" fontId="12" fillId="2" borderId="19" xfId="2" applyFont="1" applyFill="1" applyBorder="1" applyAlignment="1">
      <alignment horizontal="center"/>
    </xf>
    <xf numFmtId="8" fontId="12" fillId="2" borderId="20" xfId="2" applyNumberFormat="1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8" fontId="12" fillId="2" borderId="22" xfId="2" applyNumberFormat="1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 wrapText="1"/>
    </xf>
    <xf numFmtId="8" fontId="12" fillId="2" borderId="21" xfId="2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3" xfId="2" applyFont="1" applyFill="1" applyBorder="1" applyAlignment="1">
      <alignment horizontal="center" wrapText="1"/>
    </xf>
    <xf numFmtId="8" fontId="12" fillId="2" borderId="25" xfId="2" applyNumberFormat="1" applyFont="1" applyFill="1" applyBorder="1" applyAlignment="1">
      <alignment horizontal="center"/>
    </xf>
    <xf numFmtId="0" fontId="12" fillId="2" borderId="26" xfId="2" applyFont="1" applyFill="1" applyBorder="1"/>
    <xf numFmtId="0" fontId="12" fillId="2" borderId="27" xfId="2" applyFont="1" applyFill="1" applyBorder="1" applyAlignment="1">
      <alignment horizontal="center"/>
    </xf>
    <xf numFmtId="0" fontId="7" fillId="2" borderId="28" xfId="2" applyFill="1" applyBorder="1" applyAlignment="1">
      <alignment wrapText="1"/>
    </xf>
    <xf numFmtId="0" fontId="12" fillId="2" borderId="29" xfId="2" applyFont="1" applyFill="1" applyBorder="1" applyAlignment="1">
      <alignment horizontal="center" wrapText="1"/>
    </xf>
    <xf numFmtId="8" fontId="12" fillId="2" borderId="19" xfId="2" applyNumberFormat="1" applyFont="1" applyFill="1" applyBorder="1" applyAlignment="1">
      <alignment horizontal="center"/>
    </xf>
    <xf numFmtId="0" fontId="13" fillId="2" borderId="0" xfId="2" applyFont="1" applyFill="1"/>
    <xf numFmtId="0" fontId="7" fillId="0" borderId="0" xfId="2" applyAlignment="1">
      <alignment wrapText="1"/>
    </xf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10" fontId="3" fillId="0" borderId="1" xfId="3" applyNumberFormat="1" applyFont="1" applyBorder="1"/>
    <xf numFmtId="44" fontId="10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4">
    <cellStyle name="Currency" xfId="1" builtinId="4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4905"/>
          <a:ext cx="941653" cy="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6"/>
  <sheetViews>
    <sheetView tabSelected="1" workbookViewId="0"/>
  </sheetViews>
  <sheetFormatPr defaultRowHeight="14.25" x14ac:dyDescent="0.45"/>
  <cols>
    <col min="1" max="1" width="23.73046875" customWidth="1"/>
    <col min="3" max="3" width="8" style="8" bestFit="1" customWidth="1"/>
    <col min="4" max="4" width="11.7304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92" t="s">
        <v>134</v>
      </c>
      <c r="B2" s="93" t="s">
        <v>135</v>
      </c>
      <c r="C2" s="93"/>
      <c r="D2" s="93"/>
      <c r="E2" s="93"/>
      <c r="F2" s="93"/>
      <c r="G2" s="93"/>
      <c r="H2" s="93"/>
    </row>
    <row r="3" spans="1:11" x14ac:dyDescent="0.45">
      <c r="A3" s="92"/>
      <c r="B3" s="93"/>
      <c r="C3" s="93"/>
      <c r="D3" s="93"/>
      <c r="E3" s="93"/>
      <c r="F3" s="93"/>
      <c r="G3" s="93"/>
      <c r="H3" s="93"/>
    </row>
    <row r="5" spans="1:11" ht="18" x14ac:dyDescent="0.55000000000000004">
      <c r="A5" s="88" t="s">
        <v>139</v>
      </c>
      <c r="B5" s="88"/>
      <c r="C5" s="88"/>
      <c r="D5" s="88"/>
      <c r="E5" s="88"/>
      <c r="F5" s="88"/>
      <c r="G5" s="88"/>
      <c r="H5" s="88"/>
      <c r="I5" s="17"/>
    </row>
    <row r="6" spans="1:11" ht="18" x14ac:dyDescent="0.55000000000000004">
      <c r="A6" s="89" t="s">
        <v>138</v>
      </c>
      <c r="B6" s="89"/>
      <c r="C6" s="89"/>
      <c r="D6" s="89"/>
      <c r="E6" s="89"/>
      <c r="F6" s="89"/>
      <c r="G6" s="89"/>
      <c r="H6" s="89"/>
      <c r="I6" s="17"/>
    </row>
    <row r="7" spans="1:11" ht="18.399999999999999" thickBot="1" x14ac:dyDescent="0.6">
      <c r="A7" s="90" t="s">
        <v>137</v>
      </c>
      <c r="B7" s="90"/>
      <c r="C7" s="90"/>
      <c r="D7" s="90"/>
      <c r="E7" s="90"/>
      <c r="F7" s="90"/>
      <c r="G7" s="90"/>
      <c r="H7" s="90"/>
      <c r="I7" s="17"/>
    </row>
    <row r="8" spans="1:11" ht="14.65" thickTop="1" x14ac:dyDescent="0.45">
      <c r="A8" s="1"/>
      <c r="B8" s="1"/>
      <c r="C8" s="2"/>
      <c r="D8" s="1"/>
      <c r="E8" s="2"/>
      <c r="F8" s="91" t="s">
        <v>0</v>
      </c>
      <c r="G8" s="91"/>
      <c r="H8" s="3" t="s">
        <v>1</v>
      </c>
      <c r="I8" s="3"/>
    </row>
    <row r="9" spans="1:11" x14ac:dyDescent="0.45">
      <c r="A9" s="4" t="s">
        <v>2</v>
      </c>
      <c r="B9" s="4" t="s">
        <v>3</v>
      </c>
      <c r="C9" s="5" t="s">
        <v>4</v>
      </c>
      <c r="D9" s="4" t="s">
        <v>136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45">
      <c r="A10" s="7" t="s">
        <v>68</v>
      </c>
    </row>
    <row r="11" spans="1:11" x14ac:dyDescent="0.45">
      <c r="A11" s="14" t="s">
        <v>8</v>
      </c>
      <c r="B11" s="14" t="s">
        <v>9</v>
      </c>
      <c r="C11" s="28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</row>
    <row r="12" spans="1:11" x14ac:dyDescent="0.45">
      <c r="A12" s="9" t="s">
        <v>140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11" x14ac:dyDescent="0.45">
      <c r="A13" s="7" t="s">
        <v>69</v>
      </c>
      <c r="E13" s="22">
        <f>SUM(E11:E12)</f>
        <v>986</v>
      </c>
      <c r="F13" s="7"/>
      <c r="G13" s="12">
        <f>SUM(G11:G12)</f>
        <v>246.5</v>
      </c>
      <c r="H13" s="23">
        <f>ROUND(E13-G13,2)</f>
        <v>739.5</v>
      </c>
      <c r="I13" s="12"/>
    </row>
    <row r="14" spans="1:11" ht="7.5" customHeight="1" x14ac:dyDescent="0.45">
      <c r="A14" t="s">
        <v>10</v>
      </c>
    </row>
    <row r="15" spans="1:11" x14ac:dyDescent="0.45">
      <c r="A15" s="7" t="s">
        <v>70</v>
      </c>
    </row>
    <row r="16" spans="1:11" x14ac:dyDescent="0.45">
      <c r="A16" s="13" t="s">
        <v>52</v>
      </c>
      <c r="J16" s="24"/>
      <c r="K16" s="24"/>
    </row>
    <row r="17" spans="1:11" x14ac:dyDescent="0.45">
      <c r="A17" s="14" t="s">
        <v>67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45">
      <c r="A18" s="13" t="s">
        <v>17</v>
      </c>
      <c r="J18" s="24"/>
      <c r="K18" s="24"/>
    </row>
    <row r="19" spans="1:11" x14ac:dyDescent="0.45">
      <c r="A19" s="14" t="s">
        <v>47</v>
      </c>
      <c r="B19" s="14" t="s">
        <v>18</v>
      </c>
      <c r="C19" s="15">
        <v>1.89</v>
      </c>
      <c r="D19" s="14">
        <v>72</v>
      </c>
      <c r="E19" s="8">
        <f>ROUND(C19*D19,2)</f>
        <v>136.08000000000001</v>
      </c>
      <c r="F19" s="16">
        <v>0</v>
      </c>
      <c r="G19" s="8">
        <f>ROUND(E19*F19,2)</f>
        <v>0</v>
      </c>
      <c r="H19" s="8">
        <f>ROUND(E19-G19,2)</f>
        <v>136.08000000000001</v>
      </c>
      <c r="I19" s="8"/>
      <c r="J19" s="24"/>
      <c r="K19" s="24"/>
    </row>
    <row r="20" spans="1:11" x14ac:dyDescent="0.45">
      <c r="A20" s="13" t="s">
        <v>41</v>
      </c>
      <c r="J20" s="24"/>
      <c r="K20" s="24"/>
    </row>
    <row r="21" spans="1:11" ht="15.75" x14ac:dyDescent="0.45">
      <c r="A21" s="14" t="s">
        <v>48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5.75" x14ac:dyDescent="0.45">
      <c r="A22" s="14" t="s">
        <v>53</v>
      </c>
      <c r="B22" s="14" t="s">
        <v>11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5.75" x14ac:dyDescent="0.45">
      <c r="A23" s="14" t="s">
        <v>54</v>
      </c>
      <c r="B23" s="14" t="s">
        <v>40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45">
      <c r="A24" s="13" t="s">
        <v>12</v>
      </c>
      <c r="J24" s="24"/>
      <c r="K24" s="24"/>
    </row>
    <row r="25" spans="1:11" ht="15.75" x14ac:dyDescent="0.45">
      <c r="A25" s="14" t="s">
        <v>59</v>
      </c>
      <c r="B25" s="14" t="s">
        <v>40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5.75" x14ac:dyDescent="0.45">
      <c r="A26" s="14" t="s">
        <v>42</v>
      </c>
      <c r="B26" s="14" t="s">
        <v>40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5.75" x14ac:dyDescent="0.45">
      <c r="A27" s="14" t="s">
        <v>44</v>
      </c>
      <c r="B27" s="14" t="s">
        <v>40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24"/>
      <c r="K27" s="24"/>
    </row>
    <row r="28" spans="1:11" ht="15.75" x14ac:dyDescent="0.45">
      <c r="A28" s="14" t="s">
        <v>45</v>
      </c>
      <c r="B28" s="14" t="s">
        <v>40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25"/>
      <c r="K28" s="24"/>
    </row>
    <row r="29" spans="1:11" x14ac:dyDescent="0.45">
      <c r="A29" s="13" t="s">
        <v>15</v>
      </c>
      <c r="J29" s="24"/>
      <c r="K29" s="24"/>
    </row>
    <row r="30" spans="1:11" ht="15.75" x14ac:dyDescent="0.45">
      <c r="A30" s="14" t="s">
        <v>77</v>
      </c>
      <c r="B30" s="14" t="s">
        <v>14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6" si="1">ROUND(E30*F30,2)</f>
        <v>0</v>
      </c>
      <c r="H30" s="8">
        <f t="shared" ref="H30:H36" si="2">ROUND(E30-G30,2)</f>
        <v>4.5</v>
      </c>
      <c r="I30" s="8"/>
      <c r="J30" s="27"/>
      <c r="K30" s="24"/>
    </row>
    <row r="31" spans="1:11" ht="15.75" x14ac:dyDescent="0.45">
      <c r="A31" s="14" t="s">
        <v>43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5.75" x14ac:dyDescent="0.45">
      <c r="A32" s="14" t="s">
        <v>78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5.75" x14ac:dyDescent="0.45">
      <c r="A33" s="14" t="s">
        <v>60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5.75" x14ac:dyDescent="0.45">
      <c r="A34" s="14" t="s">
        <v>61</v>
      </c>
      <c r="B34" s="14" t="s">
        <v>14</v>
      </c>
      <c r="C34" s="15">
        <v>0.328125</v>
      </c>
      <c r="D34" s="14">
        <v>15.5</v>
      </c>
      <c r="E34" s="8">
        <f t="shared" si="0"/>
        <v>5.09</v>
      </c>
      <c r="F34" s="16">
        <v>0</v>
      </c>
      <c r="G34" s="8">
        <f t="shared" si="1"/>
        <v>0</v>
      </c>
      <c r="H34" s="8">
        <f t="shared" si="2"/>
        <v>5.09</v>
      </c>
      <c r="I34" s="8"/>
      <c r="J34" s="24"/>
      <c r="K34" s="24"/>
    </row>
    <row r="35" spans="1:11" ht="15.75" x14ac:dyDescent="0.45">
      <c r="A35" s="14" t="s">
        <v>62</v>
      </c>
      <c r="B35" s="14" t="s">
        <v>14</v>
      </c>
      <c r="C35" s="15">
        <v>0.33281250000000001</v>
      </c>
      <c r="D35" s="14">
        <v>96</v>
      </c>
      <c r="E35" s="8">
        <f t="shared" si="0"/>
        <v>31.95</v>
      </c>
      <c r="F35" s="16">
        <v>0</v>
      </c>
      <c r="G35" s="8">
        <f t="shared" si="1"/>
        <v>0</v>
      </c>
      <c r="H35" s="8">
        <f t="shared" si="2"/>
        <v>31.95</v>
      </c>
      <c r="I35" s="8"/>
      <c r="J35" s="24"/>
      <c r="K35" s="24"/>
    </row>
    <row r="36" spans="1:11" ht="15.75" x14ac:dyDescent="0.45">
      <c r="A36" s="14" t="s">
        <v>64</v>
      </c>
      <c r="B36" s="14" t="s">
        <v>14</v>
      </c>
      <c r="C36" s="15">
        <v>0.328125</v>
      </c>
      <c r="D36" s="14">
        <v>15.5</v>
      </c>
      <c r="E36" s="8">
        <f t="shared" si="0"/>
        <v>5.09</v>
      </c>
      <c r="F36" s="16">
        <v>0</v>
      </c>
      <c r="G36" s="8">
        <f t="shared" si="1"/>
        <v>0</v>
      </c>
      <c r="H36" s="8">
        <f t="shared" si="2"/>
        <v>5.09</v>
      </c>
      <c r="I36" s="8"/>
      <c r="J36" s="24"/>
      <c r="K36" s="24"/>
    </row>
    <row r="37" spans="1:11" ht="15.75" x14ac:dyDescent="0.45">
      <c r="A37" s="14" t="s">
        <v>63</v>
      </c>
      <c r="B37" s="14" t="s">
        <v>14</v>
      </c>
      <c r="C37" s="15">
        <v>2.1125781250000002</v>
      </c>
      <c r="D37" s="14">
        <v>12</v>
      </c>
      <c r="E37" s="8">
        <f t="shared" si="0"/>
        <v>25.35</v>
      </c>
      <c r="F37" s="16">
        <v>0</v>
      </c>
      <c r="G37" s="8">
        <f t="shared" ref="G37" si="3">ROUND(E37*F37,2)</f>
        <v>0</v>
      </c>
      <c r="H37" s="8">
        <f t="shared" ref="H37" si="4">ROUND(E37-G37,2)</f>
        <v>25.35</v>
      </c>
      <c r="I37" s="8"/>
      <c r="J37" s="25"/>
      <c r="K37" s="24"/>
    </row>
    <row r="38" spans="1:11" x14ac:dyDescent="0.45">
      <c r="A38" s="13" t="s">
        <v>16</v>
      </c>
      <c r="J38" s="24"/>
      <c r="K38" s="24"/>
    </row>
    <row r="39" spans="1:11" ht="15.75" x14ac:dyDescent="0.45">
      <c r="A39" s="14" t="s">
        <v>56</v>
      </c>
      <c r="B39" s="14" t="s">
        <v>14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I39" s="8"/>
      <c r="J39" s="24"/>
      <c r="K39" s="24"/>
    </row>
    <row r="40" spans="1:11" x14ac:dyDescent="0.45">
      <c r="A40" s="13" t="s">
        <v>13</v>
      </c>
      <c r="J40" s="24"/>
      <c r="K40" s="24"/>
    </row>
    <row r="41" spans="1:11" ht="15.75" x14ac:dyDescent="0.45">
      <c r="A41" s="14" t="s">
        <v>58</v>
      </c>
      <c r="B41" s="14" t="s">
        <v>14</v>
      </c>
      <c r="C41" s="15">
        <f>69/128</f>
        <v>0.5390625</v>
      </c>
      <c r="D41" s="14">
        <v>21</v>
      </c>
      <c r="E41" s="8">
        <f>ROUND(C41*D41,2)</f>
        <v>11.32</v>
      </c>
      <c r="F41" s="16">
        <v>0</v>
      </c>
      <c r="G41" s="8">
        <f>ROUND(E41*F41,2)</f>
        <v>0</v>
      </c>
      <c r="H41" s="8">
        <f>ROUND(E41-G41,2)</f>
        <v>11.32</v>
      </c>
      <c r="I41" s="8"/>
      <c r="J41" s="25"/>
      <c r="K41" s="24"/>
    </row>
    <row r="42" spans="1:11" x14ac:dyDescent="0.45">
      <c r="A42" s="13" t="s">
        <v>19</v>
      </c>
      <c r="J42" s="24"/>
      <c r="K42" s="24"/>
    </row>
    <row r="43" spans="1:11" x14ac:dyDescent="0.45">
      <c r="A43" s="13" t="s">
        <v>24</v>
      </c>
      <c r="J43" s="24"/>
      <c r="K43" s="24"/>
    </row>
    <row r="44" spans="1:11" x14ac:dyDescent="0.45">
      <c r="A44" s="14" t="s">
        <v>25</v>
      </c>
      <c r="B44" s="14" t="s">
        <v>26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I44" s="8"/>
      <c r="J44" s="24"/>
      <c r="K44" s="24"/>
    </row>
    <row r="45" spans="1:11" x14ac:dyDescent="0.45">
      <c r="A45" s="14" t="s">
        <v>105</v>
      </c>
      <c r="B45" s="14" t="s">
        <v>26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I45" s="8"/>
      <c r="J45" s="24"/>
      <c r="K45" s="24"/>
    </row>
    <row r="46" spans="1:11" x14ac:dyDescent="0.45">
      <c r="A46" s="13" t="s">
        <v>46</v>
      </c>
      <c r="J46" s="24"/>
      <c r="K46" s="24"/>
    </row>
    <row r="47" spans="1:11" x14ac:dyDescent="0.45">
      <c r="A47" s="14" t="s">
        <v>27</v>
      </c>
      <c r="B47" s="14" t="s">
        <v>26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4"/>
      <c r="K47" s="24"/>
    </row>
    <row r="48" spans="1:11" x14ac:dyDescent="0.45">
      <c r="A48" s="13" t="s">
        <v>50</v>
      </c>
      <c r="I48" s="8"/>
      <c r="J48" s="24"/>
      <c r="K48" s="24"/>
    </row>
    <row r="49" spans="1:11" x14ac:dyDescent="0.45">
      <c r="A49" s="14" t="s">
        <v>51</v>
      </c>
      <c r="B49" s="14" t="s">
        <v>26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I49" s="8"/>
      <c r="J49" s="24"/>
      <c r="K49" s="24"/>
    </row>
    <row r="50" spans="1:11" x14ac:dyDescent="0.45">
      <c r="A50" s="13" t="s">
        <v>28</v>
      </c>
      <c r="J50" s="24"/>
      <c r="K50" s="24"/>
    </row>
    <row r="51" spans="1:11" x14ac:dyDescent="0.45">
      <c r="A51" s="14" t="s">
        <v>29</v>
      </c>
      <c r="B51" s="14" t="s">
        <v>30</v>
      </c>
      <c r="C51" s="15">
        <v>14.83</v>
      </c>
      <c r="D51" s="20">
        <f>6.19/14.83</f>
        <v>0.41739716790289955</v>
      </c>
      <c r="E51" s="8">
        <f>ROUND(C51*D51,2)</f>
        <v>6.19</v>
      </c>
      <c r="F51" s="16">
        <v>0</v>
      </c>
      <c r="G51" s="8">
        <f>ROUND(E51*F51,2)</f>
        <v>0</v>
      </c>
      <c r="H51" s="8">
        <f>ROUND(E51-G51,2)</f>
        <v>6.19</v>
      </c>
      <c r="I51" s="8"/>
      <c r="J51" s="27"/>
      <c r="K51" s="24"/>
    </row>
    <row r="52" spans="1:11" x14ac:dyDescent="0.45">
      <c r="A52" s="14" t="s">
        <v>31</v>
      </c>
      <c r="B52" s="14" t="s">
        <v>30</v>
      </c>
      <c r="C52" s="15">
        <v>14.83</v>
      </c>
      <c r="D52" s="20">
        <f>5.17/14.83</f>
        <v>0.34861766689143625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24"/>
      <c r="K52" s="24"/>
    </row>
    <row r="53" spans="1:11" x14ac:dyDescent="0.45">
      <c r="A53" s="13" t="s">
        <v>55</v>
      </c>
      <c r="B53" s="14"/>
      <c r="C53" s="15"/>
      <c r="D53" s="14"/>
      <c r="F53" s="16"/>
      <c r="G53" s="8"/>
      <c r="H53" s="8"/>
      <c r="I53" s="8"/>
      <c r="J53" s="24"/>
      <c r="K53" s="24"/>
    </row>
    <row r="54" spans="1:11" x14ac:dyDescent="0.45">
      <c r="A54" s="14" t="s">
        <v>32</v>
      </c>
      <c r="B54" s="14" t="s">
        <v>30</v>
      </c>
      <c r="C54" s="15">
        <v>14.83</v>
      </c>
      <c r="D54" s="20">
        <v>3.5881508574363763</v>
      </c>
      <c r="E54" s="8">
        <f>ROUND(C54*D54,2)</f>
        <v>53.21</v>
      </c>
      <c r="F54" s="16">
        <v>0</v>
      </c>
      <c r="G54" s="8">
        <f>ROUND(E54*F54,2)</f>
        <v>0</v>
      </c>
      <c r="H54" s="8">
        <f>ROUND(E54-G54,2)</f>
        <v>53.21</v>
      </c>
      <c r="I54" s="8"/>
      <c r="J54" s="30"/>
      <c r="K54" s="24"/>
    </row>
    <row r="55" spans="1:11" x14ac:dyDescent="0.45">
      <c r="A55" s="13" t="s">
        <v>33</v>
      </c>
      <c r="I55" s="8"/>
      <c r="J55" s="31"/>
      <c r="K55" s="24"/>
    </row>
    <row r="56" spans="1:11" x14ac:dyDescent="0.45">
      <c r="A56" s="14" t="s">
        <v>29</v>
      </c>
      <c r="B56" s="14" t="s">
        <v>34</v>
      </c>
      <c r="C56" s="15">
        <v>2.46</v>
      </c>
      <c r="D56" s="21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I56" s="8"/>
      <c r="J56" s="24"/>
      <c r="K56" s="24"/>
    </row>
    <row r="57" spans="1:11" x14ac:dyDescent="0.45">
      <c r="A57" s="14" t="s">
        <v>31</v>
      </c>
      <c r="B57" s="14" t="s">
        <v>34</v>
      </c>
      <c r="C57" s="15">
        <v>2.46</v>
      </c>
      <c r="D57" s="21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J57" s="26"/>
      <c r="K57" s="24"/>
    </row>
    <row r="58" spans="1:11" x14ac:dyDescent="0.45">
      <c r="A58" s="14" t="s">
        <v>35</v>
      </c>
      <c r="B58" s="14" t="s">
        <v>34</v>
      </c>
      <c r="C58" s="15">
        <v>2.46</v>
      </c>
      <c r="D58" s="21">
        <f>99.22/2.8</f>
        <v>35.43571428571429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25"/>
      <c r="K58" s="24"/>
    </row>
    <row r="59" spans="1:11" x14ac:dyDescent="0.45">
      <c r="A59" s="13" t="s">
        <v>36</v>
      </c>
      <c r="I59" s="8"/>
      <c r="J59" s="24"/>
      <c r="K59" s="24"/>
    </row>
    <row r="60" spans="1:11" x14ac:dyDescent="0.45">
      <c r="A60" s="14" t="s">
        <v>57</v>
      </c>
      <c r="B60" s="14" t="s">
        <v>26</v>
      </c>
      <c r="C60" s="15">
        <v>7.47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5">ROUND(E60-G60,2)</f>
        <v>7.47</v>
      </c>
      <c r="I60" s="8"/>
      <c r="J60" s="24"/>
      <c r="K60" s="24"/>
    </row>
    <row r="61" spans="1:11" x14ac:dyDescent="0.45">
      <c r="A61" s="14" t="s">
        <v>31</v>
      </c>
      <c r="B61" s="14" t="s">
        <v>26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5"/>
        <v>20.51</v>
      </c>
      <c r="I61" s="18"/>
      <c r="J61" s="24"/>
      <c r="K61" s="24"/>
    </row>
    <row r="62" spans="1:11" x14ac:dyDescent="0.45">
      <c r="A62" s="14" t="s">
        <v>35</v>
      </c>
      <c r="B62" s="14" t="s">
        <v>26</v>
      </c>
      <c r="C62" s="15">
        <v>11.298437499999999</v>
      </c>
      <c r="D62" s="14">
        <v>1</v>
      </c>
      <c r="E62" s="8">
        <f>ROUND(C62*D62,2)</f>
        <v>11.3</v>
      </c>
      <c r="F62" s="16">
        <v>0</v>
      </c>
      <c r="G62" s="8">
        <f>ROUND(E62*F62,2)</f>
        <v>0</v>
      </c>
      <c r="H62" s="8">
        <f t="shared" si="5"/>
        <v>11.3</v>
      </c>
      <c r="I62" s="12"/>
      <c r="J62" s="25"/>
      <c r="K62" s="24"/>
    </row>
    <row r="63" spans="1:11" x14ac:dyDescent="0.45">
      <c r="A63" s="13" t="s">
        <v>20</v>
      </c>
      <c r="J63" s="24"/>
      <c r="K63" s="24"/>
    </row>
    <row r="64" spans="1:11" x14ac:dyDescent="0.45">
      <c r="A64" s="14" t="s">
        <v>21</v>
      </c>
      <c r="B64" s="14" t="s">
        <v>9</v>
      </c>
      <c r="C64" s="15">
        <v>0.25</v>
      </c>
      <c r="D64" s="14">
        <v>170</v>
      </c>
      <c r="E64" s="8">
        <f>ROUND(C64*D64,2)</f>
        <v>42.5</v>
      </c>
      <c r="F64" s="16">
        <v>0</v>
      </c>
      <c r="G64" s="8">
        <f>ROUND(E64*F64,2)</f>
        <v>0</v>
      </c>
      <c r="H64" s="8">
        <f>ROUND(E64-G64,2)</f>
        <v>42.5</v>
      </c>
      <c r="I64" s="8"/>
      <c r="J64" s="24"/>
      <c r="K64" s="24"/>
    </row>
    <row r="65" spans="1:11" x14ac:dyDescent="0.45">
      <c r="A65" s="13" t="s">
        <v>22</v>
      </c>
      <c r="J65" s="24"/>
      <c r="K65" s="24"/>
    </row>
    <row r="66" spans="1:11" x14ac:dyDescent="0.45">
      <c r="A66" s="14" t="s">
        <v>23</v>
      </c>
      <c r="B66" s="14" t="s">
        <v>9</v>
      </c>
      <c r="C66" s="15">
        <v>0.4</v>
      </c>
      <c r="D66" s="14">
        <v>170</v>
      </c>
      <c r="E66" s="8">
        <f>ROUND(C66*D66,2)</f>
        <v>68</v>
      </c>
      <c r="F66" s="16">
        <v>0</v>
      </c>
      <c r="G66" s="8">
        <f>ROUND(E66*F66,2)</f>
        <v>0</v>
      </c>
      <c r="H66" s="8">
        <f>ROUND(E66-G66,2)</f>
        <v>68</v>
      </c>
      <c r="I66" s="8"/>
      <c r="J66" s="24"/>
      <c r="K66" s="24"/>
    </row>
    <row r="67" spans="1:11" x14ac:dyDescent="0.45">
      <c r="A67" s="14" t="s">
        <v>66</v>
      </c>
      <c r="B67" s="14" t="s">
        <v>9</v>
      </c>
      <c r="C67" s="15">
        <v>1.35E-2</v>
      </c>
      <c r="D67" s="14">
        <f>D11</f>
        <v>170</v>
      </c>
      <c r="E67" s="8">
        <f>ROUND(C67*D67,2)</f>
        <v>2.2999999999999998</v>
      </c>
      <c r="F67" s="16">
        <v>0</v>
      </c>
      <c r="G67" s="8">
        <f>ROUND(E67*F67,2)</f>
        <v>0</v>
      </c>
      <c r="H67" s="8">
        <f t="shared" ref="H67" si="6">ROUND(E67-G67,2)</f>
        <v>2.2999999999999998</v>
      </c>
      <c r="I67" s="12"/>
      <c r="J67" s="25"/>
      <c r="K67" s="24"/>
    </row>
    <row r="68" spans="1:11" ht="15" customHeight="1" x14ac:dyDescent="0.45">
      <c r="A68" s="9" t="s">
        <v>37</v>
      </c>
      <c r="B68" s="9" t="s">
        <v>142</v>
      </c>
      <c r="C68" s="86">
        <v>8.2500000000000004E-2</v>
      </c>
      <c r="D68" s="87">
        <f>SUM(E19:E62)</f>
        <v>773.08</v>
      </c>
      <c r="E68" s="2">
        <f>(C68*0.5)*D68</f>
        <v>31.889550000000003</v>
      </c>
      <c r="F68" s="11">
        <v>0</v>
      </c>
      <c r="G68" s="2">
        <f>ROUND(E68*F68,2)</f>
        <v>0</v>
      </c>
      <c r="H68" s="2">
        <f t="shared" si="5"/>
        <v>31.89</v>
      </c>
      <c r="I68" s="12"/>
      <c r="J68" s="24"/>
      <c r="K68" s="24"/>
    </row>
    <row r="69" spans="1:11" x14ac:dyDescent="0.45">
      <c r="A69" s="7" t="s">
        <v>71</v>
      </c>
      <c r="E69" s="8">
        <f>SUM(E19:E68)</f>
        <v>917.76954999999998</v>
      </c>
      <c r="G69" s="12">
        <f>SUM(G21:G68)</f>
        <v>0</v>
      </c>
      <c r="H69" s="12">
        <f t="shared" si="5"/>
        <v>917.77</v>
      </c>
      <c r="J69" s="24"/>
      <c r="K69" s="24"/>
    </row>
    <row r="70" spans="1:11" x14ac:dyDescent="0.45">
      <c r="A70" s="7" t="s">
        <v>72</v>
      </c>
      <c r="E70" s="22">
        <f>+E13-E69</f>
        <v>68.230450000000019</v>
      </c>
      <c r="G70" s="12">
        <f>+G11-G69</f>
        <v>246.5</v>
      </c>
      <c r="H70" s="23">
        <f t="shared" si="5"/>
        <v>-178.27</v>
      </c>
      <c r="J70" s="24"/>
      <c r="K70" s="24"/>
    </row>
    <row r="71" spans="1:11" ht="6.75" customHeight="1" x14ac:dyDescent="0.45">
      <c r="A71" t="s">
        <v>10</v>
      </c>
      <c r="I71" s="8"/>
      <c r="J71" s="24"/>
      <c r="K71" s="24"/>
    </row>
    <row r="72" spans="1:11" x14ac:dyDescent="0.45">
      <c r="A72" s="7" t="s">
        <v>38</v>
      </c>
      <c r="I72" s="8"/>
      <c r="J72" s="24"/>
      <c r="K72" s="24"/>
    </row>
    <row r="73" spans="1:11" x14ac:dyDescent="0.45">
      <c r="A73" s="14" t="s">
        <v>49</v>
      </c>
      <c r="B73" s="14" t="s">
        <v>26</v>
      </c>
      <c r="C73" s="15">
        <v>44.02322520396082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7">ROUND(E73-G73,2)</f>
        <v>44.02</v>
      </c>
      <c r="I73" s="18"/>
      <c r="J73" s="27"/>
      <c r="K73" s="24"/>
    </row>
    <row r="74" spans="1:11" x14ac:dyDescent="0.45">
      <c r="A74" s="14" t="s">
        <v>31</v>
      </c>
      <c r="B74" s="14" t="s">
        <v>26</v>
      </c>
      <c r="C74" s="15">
        <v>91.410400701171724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7"/>
        <v>91.41</v>
      </c>
      <c r="I74" s="12"/>
      <c r="J74" s="24"/>
      <c r="K74" s="24"/>
    </row>
    <row r="75" spans="1:11" x14ac:dyDescent="0.45">
      <c r="A75" s="9" t="s">
        <v>35</v>
      </c>
      <c r="B75" s="9" t="s">
        <v>26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si="7"/>
        <v>80.209999999999994</v>
      </c>
      <c r="I75" s="12"/>
      <c r="J75" s="24"/>
      <c r="K75" s="24"/>
    </row>
    <row r="76" spans="1:11" x14ac:dyDescent="0.45">
      <c r="A76" s="9" t="s">
        <v>65</v>
      </c>
      <c r="B76" s="9" t="s">
        <v>26</v>
      </c>
      <c r="C76" s="10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ref="H76" si="8">ROUND(E76-G76,2)</f>
        <v>6.77</v>
      </c>
      <c r="I76" s="12"/>
      <c r="J76" s="24"/>
      <c r="K76" s="24"/>
    </row>
    <row r="77" spans="1:11" x14ac:dyDescent="0.45">
      <c r="A77" s="7" t="s">
        <v>39</v>
      </c>
      <c r="E77" s="8">
        <f>SUM(E73:E76)</f>
        <v>222.41</v>
      </c>
      <c r="G77" s="12">
        <f>SUM(G73:G75)</f>
        <v>0</v>
      </c>
      <c r="H77" s="12">
        <f t="shared" si="7"/>
        <v>222.41</v>
      </c>
      <c r="I77" s="12"/>
      <c r="J77" s="24"/>
      <c r="K77" s="24"/>
    </row>
    <row r="78" spans="1:11" x14ac:dyDescent="0.45">
      <c r="A78" s="7" t="s">
        <v>73</v>
      </c>
      <c r="E78" s="8">
        <f>+E69+E77</f>
        <v>1140.1795500000001</v>
      </c>
      <c r="G78" s="12">
        <f>+G69+G77</f>
        <v>0</v>
      </c>
      <c r="H78" s="12">
        <f t="shared" si="7"/>
        <v>1140.18</v>
      </c>
      <c r="J78" s="24"/>
      <c r="K78" s="24"/>
    </row>
    <row r="79" spans="1:11" x14ac:dyDescent="0.45">
      <c r="A79" s="7" t="s">
        <v>132</v>
      </c>
      <c r="E79" s="22">
        <f>+E13-E78</f>
        <v>-154.17955000000006</v>
      </c>
      <c r="G79" s="12">
        <f>+G11-G78</f>
        <v>246.5</v>
      </c>
      <c r="H79" s="23">
        <f t="shared" si="7"/>
        <v>-400.68</v>
      </c>
      <c r="J79" s="24"/>
      <c r="K79" s="24"/>
    </row>
    <row r="80" spans="1:11" ht="8.25" customHeight="1" x14ac:dyDescent="0.45">
      <c r="A80" t="s">
        <v>133</v>
      </c>
      <c r="J80" s="24"/>
      <c r="K80" s="24"/>
    </row>
    <row r="81" spans="1:11" ht="15" customHeight="1" x14ac:dyDescent="0.45">
      <c r="A81" s="13" t="s">
        <v>74</v>
      </c>
      <c r="B81" s="29"/>
      <c r="C81" s="29"/>
      <c r="D81" s="29"/>
      <c r="E81" s="29"/>
      <c r="F81" s="29"/>
      <c r="G81" s="29"/>
      <c r="H81" s="29"/>
      <c r="J81" s="24"/>
      <c r="K81" s="24"/>
    </row>
    <row r="82" spans="1:11" x14ac:dyDescent="0.45">
      <c r="A82" s="13" t="s">
        <v>141</v>
      </c>
      <c r="B82" s="29"/>
      <c r="C82" s="29"/>
      <c r="D82" s="29"/>
      <c r="E82" s="29"/>
      <c r="F82" s="29"/>
      <c r="G82" s="29"/>
      <c r="H82" s="29"/>
      <c r="J82" s="24"/>
      <c r="K82" s="24"/>
    </row>
    <row r="83" spans="1:11" x14ac:dyDescent="0.45">
      <c r="A83" t="s">
        <v>75</v>
      </c>
      <c r="C83"/>
      <c r="E83"/>
      <c r="J83" s="24"/>
      <c r="K83" s="24"/>
    </row>
    <row r="84" spans="1:11" x14ac:dyDescent="0.45">
      <c r="A84" t="s">
        <v>76</v>
      </c>
      <c r="C84"/>
      <c r="E84"/>
      <c r="J84" s="24"/>
      <c r="K84" s="24"/>
    </row>
    <row r="85" spans="1:11" x14ac:dyDescent="0.45">
      <c r="C85"/>
      <c r="E85"/>
    </row>
    <row r="86" spans="1:11" x14ac:dyDescent="0.45">
      <c r="A86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A814-3D16-4CCD-B4E6-7C5C1C9262C4}">
  <dimension ref="A1:Z45"/>
  <sheetViews>
    <sheetView workbookViewId="0">
      <selection activeCell="A2" sqref="A2"/>
    </sheetView>
  </sheetViews>
  <sheetFormatPr defaultColWidth="8.73046875" defaultRowHeight="12.75" x14ac:dyDescent="0.35"/>
  <cols>
    <col min="1" max="1" width="23.73046875" style="38" customWidth="1"/>
    <col min="2" max="2" width="8.73046875" style="38" bestFit="1" customWidth="1"/>
    <col min="3" max="3" width="26.3984375" style="38" customWidth="1"/>
    <col min="4" max="4" width="44.86328125" style="83" customWidth="1"/>
    <col min="5" max="5" width="20.73046875" style="38" bestFit="1" customWidth="1"/>
    <col min="6" max="16384" width="8.73046875" style="38"/>
  </cols>
  <sheetData>
    <row r="1" spans="1:26" s="32" customFormat="1" ht="13.15" thickBot="1" x14ac:dyDescent="0.4">
      <c r="D1" s="33"/>
    </row>
    <row r="2" spans="1:26" ht="15.75" customHeight="1" thickBot="1" x14ac:dyDescent="0.45">
      <c r="A2" s="34" t="s">
        <v>79</v>
      </c>
      <c r="B2" s="35"/>
      <c r="C2" s="35"/>
      <c r="D2" s="36"/>
      <c r="E2" s="37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3.5" customHeight="1" thickBot="1" x14ac:dyDescent="0.45">
      <c r="A3" s="39" t="s">
        <v>80</v>
      </c>
      <c r="B3" s="40" t="s">
        <v>81</v>
      </c>
      <c r="C3" s="41" t="s">
        <v>82</v>
      </c>
      <c r="D3" s="42"/>
      <c r="E3" s="41" t="s">
        <v>83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2.75" customHeight="1" x14ac:dyDescent="0.4">
      <c r="A4" s="43" t="s">
        <v>84</v>
      </c>
      <c r="B4" s="44" t="s">
        <v>85</v>
      </c>
      <c r="C4" s="45" t="s">
        <v>86</v>
      </c>
      <c r="D4" s="46"/>
      <c r="E4" s="47">
        <v>12.701368682852888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3.15" x14ac:dyDescent="0.4">
      <c r="A5" s="48" t="s">
        <v>87</v>
      </c>
      <c r="B5" s="44" t="s">
        <v>88</v>
      </c>
      <c r="C5" s="49" t="s">
        <v>89</v>
      </c>
      <c r="D5" s="50"/>
      <c r="E5" s="51">
        <v>7.8927152755536598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3.5" customHeight="1" x14ac:dyDescent="0.4">
      <c r="A6" s="48" t="s">
        <v>90</v>
      </c>
      <c r="B6" s="44" t="s">
        <v>91</v>
      </c>
      <c r="C6" s="45" t="s">
        <v>86</v>
      </c>
      <c r="D6" s="52"/>
      <c r="E6" s="47">
        <v>8.2425180152377227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3.15" x14ac:dyDescent="0.4">
      <c r="A7" s="53" t="s">
        <v>92</v>
      </c>
      <c r="B7" s="44"/>
      <c r="C7" s="45" t="s">
        <v>93</v>
      </c>
      <c r="D7" s="50"/>
      <c r="E7" s="51">
        <v>0.45087718275921151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3.15" x14ac:dyDescent="0.4">
      <c r="A8" s="54" t="s">
        <v>94</v>
      </c>
      <c r="B8" s="55"/>
      <c r="C8" s="56" t="s">
        <v>95</v>
      </c>
      <c r="D8" s="50" t="s">
        <v>96</v>
      </c>
      <c r="E8" s="51">
        <v>13</v>
      </c>
      <c r="F8" s="32"/>
      <c r="G8" s="32"/>
      <c r="H8" s="32"/>
      <c r="I8" s="57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2.75" customHeight="1" x14ac:dyDescent="0.4">
      <c r="A9" s="48" t="s">
        <v>94</v>
      </c>
      <c r="B9" s="44"/>
      <c r="C9" s="56" t="s">
        <v>97</v>
      </c>
      <c r="D9" s="50" t="s">
        <v>98</v>
      </c>
      <c r="E9" s="51">
        <v>65.734999999999999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3.15" x14ac:dyDescent="0.4">
      <c r="A10" s="48" t="s">
        <v>99</v>
      </c>
      <c r="B10" s="44" t="s">
        <v>100</v>
      </c>
      <c r="C10" s="56" t="s">
        <v>101</v>
      </c>
      <c r="D10" s="50" t="s">
        <v>102</v>
      </c>
      <c r="E10" s="51">
        <v>128.69456168168679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3.15" x14ac:dyDescent="0.4">
      <c r="A11" s="48" t="s">
        <v>103</v>
      </c>
      <c r="B11" s="44"/>
      <c r="C11" s="56" t="s">
        <v>104</v>
      </c>
      <c r="D11" s="50"/>
      <c r="E11" s="51">
        <v>3.6607433875980364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3.15" x14ac:dyDescent="0.4">
      <c r="A12" s="48" t="s">
        <v>105</v>
      </c>
      <c r="B12" s="44"/>
      <c r="C12" s="56" t="s">
        <v>106</v>
      </c>
      <c r="D12" s="50"/>
      <c r="E12" s="51">
        <v>2.2440920562614419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3.15" customHeight="1" x14ac:dyDescent="0.4">
      <c r="A13" s="58" t="s">
        <v>107</v>
      </c>
      <c r="B13" s="59"/>
      <c r="C13" s="56" t="s">
        <v>108</v>
      </c>
      <c r="D13" s="50" t="s">
        <v>131</v>
      </c>
      <c r="E13" s="51">
        <v>53.823999999999998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3.15" x14ac:dyDescent="0.4">
      <c r="A14" s="58" t="s">
        <v>107</v>
      </c>
      <c r="B14" s="59"/>
      <c r="C14" s="56" t="s">
        <v>108</v>
      </c>
      <c r="D14" s="60" t="s">
        <v>109</v>
      </c>
      <c r="E14" s="51">
        <v>58.71484375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3.15" x14ac:dyDescent="0.4">
      <c r="A15" s="58" t="s">
        <v>107</v>
      </c>
      <c r="B15" s="55"/>
      <c r="C15" s="56" t="s">
        <v>108</v>
      </c>
      <c r="D15" s="50" t="s">
        <v>110</v>
      </c>
      <c r="E15" s="51">
        <v>48.694843750000004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3.15" x14ac:dyDescent="0.4">
      <c r="A16" s="58" t="s">
        <v>107</v>
      </c>
      <c r="B16" s="44"/>
      <c r="C16" s="56" t="s">
        <v>97</v>
      </c>
      <c r="D16" s="50" t="s">
        <v>111</v>
      </c>
      <c r="E16" s="51">
        <v>84.02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3.15" x14ac:dyDescent="0.4">
      <c r="A17" s="58" t="s">
        <v>112</v>
      </c>
      <c r="B17" s="61"/>
      <c r="C17" s="56"/>
      <c r="D17" s="50"/>
      <c r="E17" s="6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3.15" x14ac:dyDescent="0.4">
      <c r="A18" s="58" t="s">
        <v>107</v>
      </c>
      <c r="B18" s="61"/>
      <c r="C18" s="56" t="s">
        <v>97</v>
      </c>
      <c r="D18" s="50" t="s">
        <v>113</v>
      </c>
      <c r="E18" s="51">
        <v>38.08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3.15" x14ac:dyDescent="0.4">
      <c r="A19" s="48" t="s">
        <v>107</v>
      </c>
      <c r="B19" s="44"/>
      <c r="C19" s="56" t="s">
        <v>114</v>
      </c>
      <c r="D19" s="63" t="s">
        <v>115</v>
      </c>
      <c r="E19" s="51">
        <v>19.04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3.15" x14ac:dyDescent="0.4">
      <c r="A20" s="48" t="s">
        <v>107</v>
      </c>
      <c r="B20" s="44"/>
      <c r="C20" s="56" t="s">
        <v>116</v>
      </c>
      <c r="D20" s="63" t="s">
        <v>117</v>
      </c>
      <c r="E20" s="51">
        <v>21.3203125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3.5" thickBot="1" x14ac:dyDescent="0.45">
      <c r="A21" s="64" t="s">
        <v>118</v>
      </c>
      <c r="B21" s="65"/>
      <c r="C21" s="66"/>
      <c r="D21" s="50"/>
      <c r="E21" s="6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3.15" x14ac:dyDescent="0.4">
      <c r="A22" s="54" t="s">
        <v>119</v>
      </c>
      <c r="B22" s="55" t="s">
        <v>120</v>
      </c>
      <c r="C22" s="68" t="s">
        <v>121</v>
      </c>
      <c r="D22" s="42"/>
      <c r="E22" s="69">
        <v>21.482450880291843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3.15" x14ac:dyDescent="0.4">
      <c r="A23" s="54" t="s">
        <v>122</v>
      </c>
      <c r="B23" s="55" t="s">
        <v>123</v>
      </c>
      <c r="C23" s="68" t="s">
        <v>121</v>
      </c>
      <c r="D23" s="70"/>
      <c r="E23" s="71">
        <v>7.2378775283988324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3.5" thickBot="1" x14ac:dyDescent="0.45">
      <c r="A24" s="72" t="s">
        <v>124</v>
      </c>
      <c r="B24" s="73"/>
      <c r="C24" s="74" t="s">
        <v>121</v>
      </c>
      <c r="D24" s="75"/>
      <c r="E24" s="76">
        <v>8.0384786802150892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3.15" x14ac:dyDescent="0.4">
      <c r="A25" s="43" t="s">
        <v>125</v>
      </c>
      <c r="B25" s="77"/>
      <c r="C25" s="78"/>
      <c r="D25" s="79"/>
      <c r="E25" s="47">
        <v>1.2202477958660121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3.5" thickBot="1" x14ac:dyDescent="0.45">
      <c r="A26" s="72" t="s">
        <v>126</v>
      </c>
      <c r="B26" s="73" t="s">
        <v>127</v>
      </c>
      <c r="C26" s="74" t="s">
        <v>128</v>
      </c>
      <c r="D26" s="80"/>
      <c r="E26" s="81">
        <v>6.2804297023724605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3.5" thickBot="1" x14ac:dyDescent="0.45">
      <c r="A27" s="82" t="s">
        <v>129</v>
      </c>
      <c r="B27" s="32"/>
      <c r="C27" s="32"/>
      <c r="D27" s="84" t="s">
        <v>130</v>
      </c>
      <c r="E27" s="85">
        <f>SUM(E4:E26)</f>
        <v>610.57536086909397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x14ac:dyDescent="0.35">
      <c r="A28" s="32"/>
      <c r="B28" s="32"/>
      <c r="C28" s="32"/>
      <c r="D28" s="3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x14ac:dyDescent="0.35">
      <c r="A29" s="32"/>
      <c r="B29" s="32"/>
      <c r="C29" s="32"/>
      <c r="D29" s="33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x14ac:dyDescent="0.35">
      <c r="A30" s="32"/>
      <c r="B30" s="32"/>
      <c r="C30" s="32"/>
      <c r="D30" s="33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x14ac:dyDescent="0.35">
      <c r="A31" s="32"/>
      <c r="B31" s="32"/>
      <c r="C31" s="32"/>
      <c r="D31" s="33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x14ac:dyDescent="0.35">
      <c r="A32" s="32"/>
      <c r="B32" s="32"/>
      <c r="C32" s="32"/>
      <c r="D32" s="3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x14ac:dyDescent="0.35">
      <c r="A33" s="32"/>
      <c r="B33" s="32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x14ac:dyDescent="0.35">
      <c r="A34" s="32"/>
      <c r="B34" s="32"/>
      <c r="C34" s="32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x14ac:dyDescent="0.35">
      <c r="A35" s="32"/>
      <c r="B35" s="32"/>
      <c r="C35" s="32"/>
      <c r="D35" s="33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x14ac:dyDescent="0.35">
      <c r="A36" s="32"/>
      <c r="B36" s="32"/>
      <c r="C36" s="32"/>
      <c r="D36" s="3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x14ac:dyDescent="0.35">
      <c r="A37" s="32"/>
      <c r="B37" s="32"/>
      <c r="C37" s="32"/>
      <c r="D37" s="33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x14ac:dyDescent="0.35">
      <c r="A38" s="32"/>
      <c r="B38" s="32"/>
      <c r="C38" s="32"/>
      <c r="D38" s="3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x14ac:dyDescent="0.35">
      <c r="A39" s="32"/>
      <c r="B39" s="32"/>
      <c r="C39" s="32"/>
      <c r="D39" s="33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x14ac:dyDescent="0.35">
      <c r="A40" s="32"/>
      <c r="B40" s="32"/>
      <c r="C40" s="32"/>
      <c r="D40" s="3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x14ac:dyDescent="0.35">
      <c r="A41" s="32"/>
      <c r="B41" s="32"/>
      <c r="C41" s="32"/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x14ac:dyDescent="0.35">
      <c r="A42" s="32"/>
      <c r="B42" s="32"/>
      <c r="C42" s="32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x14ac:dyDescent="0.35">
      <c r="A43" s="32"/>
      <c r="B43" s="32"/>
      <c r="C43" s="32"/>
      <c r="D43" s="33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x14ac:dyDescent="0.35">
      <c r="A44" s="32"/>
      <c r="B44" s="32"/>
      <c r="C44" s="32"/>
      <c r="D44" s="33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x14ac:dyDescent="0.35">
      <c r="A45" s="32"/>
      <c r="B45" s="32"/>
      <c r="C45" s="32"/>
      <c r="D45" s="33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