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47" documentId="8_{082E85AB-2039-4541-922E-26DB8594CD83}" xr6:coauthVersionLast="47" xr6:coauthVersionMax="47" xr10:uidLastSave="{0ACB020F-4EF4-431B-AD19-BB49A326BE2E}"/>
  <bookViews>
    <workbookView xWindow="1380" yWindow="1380" windowWidth="14910" windowHeight="10928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l="1"/>
  <c r="H15" i="1" s="1"/>
  <c r="E19" i="1" l="1"/>
  <c r="D43" i="1"/>
  <c r="D41" i="1"/>
  <c r="D63" i="1"/>
  <c r="E63" i="1" s="1"/>
  <c r="E71" i="1"/>
  <c r="D58" i="1"/>
  <c r="G71" i="1" l="1"/>
  <c r="H71" i="1" s="1"/>
  <c r="G63" i="1"/>
  <c r="H63" i="1" s="1"/>
  <c r="D52" i="1" l="1"/>
  <c r="D51" i="1"/>
  <c r="C30" i="1"/>
  <c r="E30" i="1" s="1"/>
  <c r="G30" i="1" s="1"/>
  <c r="C31" i="1"/>
  <c r="E31" i="1" s="1"/>
  <c r="G31" i="1" s="1"/>
  <c r="C23" i="1"/>
  <c r="C21" i="1"/>
  <c r="C24" i="1"/>
  <c r="C28" i="1" l="1"/>
  <c r="C29" i="1" l="1"/>
  <c r="C22" i="1" l="1"/>
  <c r="C38" i="1"/>
  <c r="E49" i="1" l="1"/>
  <c r="G49" i="1" s="1"/>
  <c r="H49" i="1" l="1"/>
  <c r="E54" i="1" l="1"/>
  <c r="G54" i="1" l="1"/>
  <c r="H54" i="1" s="1"/>
  <c r="E18" i="1" l="1"/>
  <c r="G18" i="1" s="1"/>
  <c r="E34" i="1"/>
  <c r="G34" i="1" s="1"/>
  <c r="H34" i="1" s="1"/>
  <c r="E38" i="1"/>
  <c r="E14" i="1"/>
  <c r="E17" i="1"/>
  <c r="G17" i="1" s="1"/>
  <c r="H18" i="1" l="1"/>
  <c r="G38" i="1"/>
  <c r="H38" i="1" s="1"/>
  <c r="G14" i="1"/>
  <c r="H14" i="1" s="1"/>
  <c r="G19" i="1"/>
  <c r="H19" i="1" s="1"/>
  <c r="H17" i="1"/>
  <c r="E72" i="1" l="1"/>
  <c r="G72" i="1" s="1"/>
  <c r="E70" i="1"/>
  <c r="E69" i="1"/>
  <c r="G69" i="1" s="1"/>
  <c r="H69" i="1" s="1"/>
  <c r="E64" i="1"/>
  <c r="G64" i="1" s="1"/>
  <c r="H64" i="1" s="1"/>
  <c r="E62" i="1"/>
  <c r="E61" i="1"/>
  <c r="G61" i="1" s="1"/>
  <c r="E60" i="1"/>
  <c r="G60" i="1" s="1"/>
  <c r="E58" i="1"/>
  <c r="G58" i="1" s="1"/>
  <c r="H58" i="1" s="1"/>
  <c r="E57" i="1"/>
  <c r="G57" i="1" s="1"/>
  <c r="H57" i="1" s="1"/>
  <c r="E56" i="1"/>
  <c r="G56" i="1" s="1"/>
  <c r="E52" i="1"/>
  <c r="G52" i="1" s="1"/>
  <c r="H52" i="1" s="1"/>
  <c r="E51" i="1"/>
  <c r="G51" i="1" s="1"/>
  <c r="E47" i="1"/>
  <c r="G47" i="1" s="1"/>
  <c r="H47" i="1" s="1"/>
  <c r="E45" i="1"/>
  <c r="E43" i="1"/>
  <c r="G43" i="1" s="1"/>
  <c r="E41" i="1"/>
  <c r="E36" i="1"/>
  <c r="G36" i="1" s="1"/>
  <c r="H36" i="1" s="1"/>
  <c r="E33" i="1"/>
  <c r="E32" i="1"/>
  <c r="H31" i="1"/>
  <c r="E29" i="1"/>
  <c r="G29" i="1" s="1"/>
  <c r="E28" i="1"/>
  <c r="E27" i="1"/>
  <c r="G27" i="1" s="1"/>
  <c r="E26" i="1"/>
  <c r="G26" i="1" s="1"/>
  <c r="H26" i="1" s="1"/>
  <c r="E24" i="1"/>
  <c r="E23" i="1"/>
  <c r="G23" i="1" s="1"/>
  <c r="H23" i="1" s="1"/>
  <c r="E22" i="1"/>
  <c r="E21" i="1"/>
  <c r="E7" i="1"/>
  <c r="G21" i="1" l="1"/>
  <c r="H21" i="1" s="1"/>
  <c r="E65" i="1"/>
  <c r="E8" i="1"/>
  <c r="G7" i="1"/>
  <c r="G8" i="1" s="1"/>
  <c r="E12" i="1" s="1"/>
  <c r="H12" i="1" s="1"/>
  <c r="H51" i="1"/>
  <c r="H56" i="1"/>
  <c r="H29" i="1"/>
  <c r="H61" i="1"/>
  <c r="G22" i="1"/>
  <c r="H22" i="1" s="1"/>
  <c r="H27" i="1"/>
  <c r="H30" i="1"/>
  <c r="G45" i="1"/>
  <c r="H45" i="1" s="1"/>
  <c r="H60" i="1"/>
  <c r="G62" i="1"/>
  <c r="H62" i="1" s="1"/>
  <c r="G24" i="1"/>
  <c r="H24" i="1" s="1"/>
  <c r="G32" i="1"/>
  <c r="H32" i="1" s="1"/>
  <c r="H72" i="1"/>
  <c r="E73" i="1"/>
  <c r="G33" i="1"/>
  <c r="H33" i="1" s="1"/>
  <c r="H43" i="1"/>
  <c r="G28" i="1"/>
  <c r="H28" i="1" s="1"/>
  <c r="G41" i="1"/>
  <c r="H41" i="1" s="1"/>
  <c r="G70" i="1"/>
  <c r="H70" i="1" s="1"/>
  <c r="H7" i="1" l="1"/>
  <c r="G73" i="1"/>
  <c r="H73" i="1" s="1"/>
  <c r="H8" i="1"/>
  <c r="E74" i="1" l="1"/>
  <c r="G65" i="1"/>
  <c r="E66" i="1" l="1"/>
  <c r="H65" i="1"/>
  <c r="G66" i="1"/>
  <c r="G74" i="1"/>
  <c r="G75" i="1" s="1"/>
  <c r="E75" i="1"/>
  <c r="H74" i="1" l="1"/>
  <c r="H66" i="1"/>
  <c r="H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Breana Jordan Watkins</author>
  </authors>
  <commentList>
    <comment ref="C7" authorId="0" shapeId="0" xr:uid="{B007D9AF-B1F5-4146-8AF9-144DE6CA10F6}">
      <text>
        <r>
          <rPr>
            <sz val="9"/>
            <color indexed="81"/>
            <rFont val="Tahoma"/>
            <family val="2"/>
          </rPr>
          <t>For best results, enter farm specific data in to the Price (</t>
        </r>
        <r>
          <rPr>
            <b/>
            <sz val="9"/>
            <color indexed="81"/>
            <rFont val="Tahoma"/>
            <family val="2"/>
          </rPr>
          <t>C</t>
        </r>
        <r>
          <rPr>
            <sz val="9"/>
            <color indexed="81"/>
            <rFont val="Tahoma"/>
            <family val="2"/>
          </rPr>
          <t>) and Quantity (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) columns. 
</t>
        </r>
      </text>
    </comment>
    <comment ref="A12" authorId="0" shapeId="0" xr:uid="{748B5763-9177-44B6-90DA-5ECC8E5D77CD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0" shapeId="0" xr:uid="{CA1EE507-C5B5-4F81-BD2D-4D52D09368DE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K19" authorId="0" shapeId="0" xr:uid="{3A684A75-69E2-496D-B34D-8E8133295BB3}">
      <text>
        <r>
          <rPr>
            <sz val="9"/>
            <color indexed="81"/>
            <rFont val="Tahoma"/>
            <family val="2"/>
          </rPr>
          <t xml:space="preserve">Rice budgets are developed following recommendations from Dr. Jarrod Hardke, </t>
        </r>
        <r>
          <rPr>
            <u/>
            <sz val="9"/>
            <color indexed="81"/>
            <rFont val="Tahoma"/>
            <family val="2"/>
          </rPr>
          <t>jhardke@uada.edu</t>
        </r>
        <r>
          <rPr>
            <sz val="9"/>
            <color indexed="81"/>
            <rFont val="Tahoma"/>
            <family val="2"/>
          </rPr>
          <t xml:space="preserve">, and utilize results from the Rice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<sst xmlns="http://schemas.openxmlformats.org/spreadsheetml/2006/main" count="128" uniqueCount="86">
  <si>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</si>
  <si>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</si>
  <si>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</si>
  <si>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</si>
  <si>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</si>
  <si>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</si>
  <si>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</si>
  <si>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</si>
  <si>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</si>
  <si>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Rice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</si>
  <si>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</si>
  <si>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</si>
  <si>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</si>
  <si>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</si>
  <si>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</si>
  <si>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</si>
  <si>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</si>
  <si>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</si>
  <si>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</si>
  <si>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</si>
  <si>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lb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</si>
  <si>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</si>
  <si>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</si>
  <si>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</si>
  <si>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</si>
  <si>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</si>
  <si>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</si>
  <si>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</si>
  <si>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</si>
  <si>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</si>
  <si>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</si>
  <si>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</si>
  <si>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</si>
  <si>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</si>
  <si>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</si>
  <si>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</si>
  <si>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</si>
  <si>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</si>
  <si>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</si>
  <si>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</si>
  <si>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Clearfield Rice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</si>
  <si>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</si>
  <si>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</si>
  <si>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</si>
  <si>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</si>
  <si>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</si>
  <si>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</si>
  <si>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Newpath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</si>
  <si>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</si>
  <si>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Prowl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</si>
  <si>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Permit Plus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</si>
  <si>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Beyond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</si>
  <si>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</si>
  <si>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</si>
  <si>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</si>
  <si>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</si>
  <si>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</si>
  <si>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</si>
  <si>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</si>
  <si>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</si>
  <si>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</si>
  <si>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</si>
  <si>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</si>
  <si>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</si>
  <si>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</si>
  <si>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</si>
  <si>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</si>
  <si>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</si>
  <si>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</si>
  <si>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</si>
  <si>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Note: Cost of production estimates are based on input prices gathered in fall 2023. These budgets are an adaptation of budgets from MSState following University of Arkansas System Recommendations.</t>
  </si>
  <si>
    <t>Flood irrigated, 30 ac-in., Arkansas, 2025</t>
  </si>
  <si>
    <t>________________________________________________________________________________________________________</t>
  </si>
  <si>
    <t>Check Off, Boards</t>
  </si>
  <si>
    <t>Farm Overhead</t>
  </si>
  <si>
    <t>Crop Share Lease</t>
  </si>
  <si>
    <t>REVENUE</t>
  </si>
  <si>
    <t>TOTAL REVENUE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</si>
  <si>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</si>
  <si>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</si>
  <si>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</si>
  <si>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</si>
  <si>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</si>
  <si>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</si>
  <si>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</si>
  <si>
    <t>Levee 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</si>
</sst>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8" fillId="0" borderId="0" xfId="0" applyFont="1"/>
    <xf numFmtId="0" fontId="9" fillId="0" borderId="0" xfId="0" applyFont="1"/>
    <xf numFmtId="44" fontId="8" fillId="0" borderId="0" xfId="0" applyNumberFormat="1" applyFont="1"/>
    <xf numFmtId="2" fontId="3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3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.3984375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28" t="s">
        <v>41</v>
      </c>
      <c r="B1" s="28"/>
      <c r="C1" s="28"/>
      <c r="D1" s="28"/>
      <c r="E1" s="28"/>
      <c r="F1" s="28"/>
      <c r="G1" s="28"/>
      <c r="H1" s="28"/>
      <c r="I1" s="17"/>
    </row>
    <row r="2" spans="1:11" ht="18" x14ac:dyDescent="0.55000000000000004">
      <c r="A2" s="29" t="s">
        <v>40</v>
      </c>
      <c r="B2" s="29"/>
      <c r="C2" s="29"/>
      <c r="D2" s="29"/>
      <c r="E2" s="29"/>
      <c r="F2" s="29"/>
      <c r="G2" s="29"/>
      <c r="H2" s="29"/>
      <c r="I2" s="17"/>
    </row>
    <row r="3" spans="1:11" ht="18.399999999999999" thickBot="1" x14ac:dyDescent="0.6">
      <c r="A3" s="30" t="s">
        <v>71</v>
      </c>
      <c r="B3" s="30"/>
      <c r="C3" s="30"/>
      <c r="D3" s="30"/>
      <c r="E3" s="30"/>
      <c r="F3" s="30"/>
      <c r="G3" s="30"/>
      <c r="H3" s="30"/>
      <c r="I3" s="17"/>
    </row>
    <row r="4" spans="1:11" ht="14.65" thickTop="1" x14ac:dyDescent="0.45">
      <c r="A4" s="1"/>
      <c r="B4" s="1"/>
      <c r="C4" s="2"/>
      <c r="D4" s="1"/>
      <c r="E4" s="2"/>
      <c r="F4" s="31" t="s">
        <v>0</v>
      </c>
      <c r="G4" s="31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1" x14ac:dyDescent="0.45">
      <c r="A6" s="7" t="s">
        <v>76</v>
      </c>
      <c r="J6" s="23"/>
      <c r="K6" s="23"/>
    </row>
    <row r="7" spans="1:11" x14ac:dyDescent="0.45">
      <c r="A7" s="9" t="s">
        <v>9</v>
      </c>
      <c r="B7" s="9" t="s">
        <v>10</v>
      </c>
      <c r="C7" s="10">
        <v>6</v>
      </c>
      <c r="D7" s="9">
        <v>170</v>
      </c>
      <c r="E7" s="2">
        <f>ROUND(C7*D7,2)</f>
        <v>1020</v>
      </c>
      <c r="F7" s="11">
        <v>0.25</v>
      </c>
      <c r="G7" s="2">
        <f>ROUND(E7*F7,2)</f>
        <v>255</v>
      </c>
      <c r="H7" s="2">
        <f>ROUND(E7-G7,2)</f>
        <v>765</v>
      </c>
      <c r="I7" s="18"/>
      <c r="J7" s="23"/>
      <c r="K7" s="23"/>
    </row>
    <row r="8" spans="1:11" x14ac:dyDescent="0.45">
      <c r="A8" s="7" t="s">
        <v>77</v>
      </c>
      <c r="E8" s="8">
        <f>SUM(E7:E7)</f>
        <v>1020</v>
      </c>
      <c r="G8" s="12">
        <f>SUM(G7:G7)</f>
        <v>255</v>
      </c>
      <c r="H8" s="12">
        <f>ROUND(E8-G8,2)</f>
        <v>765</v>
      </c>
      <c r="I8" s="12"/>
      <c r="J8" s="23"/>
      <c r="K8" s="23"/>
    </row>
    <row r="9" spans="1:11" ht="7.5" customHeight="1" x14ac:dyDescent="0.45">
      <c r="A9" t="s">
        <v>11</v>
      </c>
      <c r="J9" s="23"/>
      <c r="K9" s="23"/>
    </row>
    <row r="10" spans="1:11" x14ac:dyDescent="0.45">
      <c r="A10" s="7" t="s">
        <v>78</v>
      </c>
      <c r="J10" s="23"/>
      <c r="K10" s="23"/>
    </row>
    <row r="11" spans="1:11" x14ac:dyDescent="0.45">
      <c r="A11" s="13" t="s">
        <v>61</v>
      </c>
      <c r="J11" s="23"/>
      <c r="K11" s="23"/>
    </row>
    <row r="12" spans="1:11" x14ac:dyDescent="0.45">
      <c r="A12" s="14" t="s">
        <v>75</v>
      </c>
      <c r="B12" s="14" t="s">
        <v>28</v>
      </c>
      <c r="C12" s="15"/>
      <c r="D12" s="14"/>
      <c r="E12" s="8">
        <f>G8</f>
        <v>255</v>
      </c>
      <c r="F12" s="16"/>
      <c r="G12" s="8"/>
      <c r="H12" s="8">
        <f>E12</f>
        <v>255</v>
      </c>
      <c r="J12" s="24"/>
      <c r="K12" s="24"/>
    </row>
    <row r="13" spans="1:11" x14ac:dyDescent="0.45">
      <c r="A13" s="13" t="s">
        <v>19</v>
      </c>
      <c r="J13" s="24"/>
      <c r="K13" s="24"/>
    </row>
    <row r="14" spans="1:11" x14ac:dyDescent="0.45">
      <c r="A14" s="14" t="s">
        <v>56</v>
      </c>
      <c r="B14" s="14" t="s">
        <v>20</v>
      </c>
      <c r="C14" s="15">
        <v>1.82</v>
      </c>
      <c r="D14" s="14">
        <v>72</v>
      </c>
      <c r="E14" s="8">
        <f>ROUND(C14*D14,2)</f>
        <v>131.04</v>
      </c>
      <c r="F14" s="16">
        <v>0</v>
      </c>
      <c r="G14" s="8">
        <f>ROUND(E14*F14,2)</f>
        <v>0</v>
      </c>
      <c r="H14" s="8">
        <f>ROUND(E14-G14,2)</f>
        <v>131.04</v>
      </c>
      <c r="I14" s="8"/>
      <c r="J14" s="24"/>
      <c r="K14" s="24"/>
    </row>
    <row r="15" spans="1:11" x14ac:dyDescent="0.45">
      <c r="A15" s="14" t="s">
        <v>85</v>
      </c>
      <c r="B15" s="14" t="s">
        <v>20</v>
      </c>
      <c r="C15" s="15">
        <v>0.67</v>
      </c>
      <c r="D15" s="14">
        <v>13.6</v>
      </c>
      <c r="E15" s="8">
        <f>ROUND(C15*D15,2)</f>
        <v>9.11</v>
      </c>
      <c r="F15" s="16">
        <v>0</v>
      </c>
      <c r="G15" s="8">
        <f>ROUND(E15*F15,2)</f>
        <v>0</v>
      </c>
      <c r="H15" s="8">
        <f>ROUND(E15-G15,2)</f>
        <v>9.11</v>
      </c>
      <c r="I15" s="8"/>
      <c r="J15" s="24"/>
      <c r="K15" s="24"/>
    </row>
    <row r="16" spans="1:11" x14ac:dyDescent="0.45">
      <c r="A16" s="13" t="s">
        <v>43</v>
      </c>
      <c r="J16" s="24"/>
      <c r="K16" s="24"/>
    </row>
    <row r="17" spans="1:11" ht="15.75" x14ac:dyDescent="0.45">
      <c r="A17" s="14" t="s">
        <v>57</v>
      </c>
      <c r="B17" s="14" t="s">
        <v>12</v>
      </c>
      <c r="C17" s="15">
        <v>8.5</v>
      </c>
      <c r="D17" s="14">
        <v>2</v>
      </c>
      <c r="E17" s="8">
        <f>ROUND(C17*D17,2)</f>
        <v>17</v>
      </c>
      <c r="F17" s="16">
        <v>0</v>
      </c>
      <c r="G17" s="8">
        <f>ROUND(E17*F17,2)</f>
        <v>0</v>
      </c>
      <c r="H17" s="8">
        <f>ROUND(E17-G17,2)</f>
        <v>17</v>
      </c>
      <c r="I17" s="8"/>
      <c r="J17" s="24"/>
      <c r="K17" s="24"/>
    </row>
    <row r="18" spans="1:11" ht="15.75" x14ac:dyDescent="0.45">
      <c r="A18" s="14" t="s">
        <v>62</v>
      </c>
      <c r="B18" s="14" t="s">
        <v>12</v>
      </c>
      <c r="C18" s="15">
        <v>10</v>
      </c>
      <c r="D18" s="14">
        <v>5</v>
      </c>
      <c r="E18" s="8">
        <f>ROUND(C18*D18,2)</f>
        <v>50</v>
      </c>
      <c r="F18" s="16">
        <v>0</v>
      </c>
      <c r="G18" s="8">
        <f>ROUND(E18*F18,2)</f>
        <v>0</v>
      </c>
      <c r="H18" s="8">
        <f>ROUND(E18-G18,2)</f>
        <v>50</v>
      </c>
      <c r="I18" s="8"/>
      <c r="J18" s="24"/>
      <c r="K18" s="24"/>
    </row>
    <row r="19" spans="1:11" ht="15.75" x14ac:dyDescent="0.45">
      <c r="A19" s="14" t="s">
        <v>63</v>
      </c>
      <c r="B19" s="14" t="s">
        <v>42</v>
      </c>
      <c r="C19" s="19">
        <v>0.1</v>
      </c>
      <c r="D19" s="14">
        <v>330</v>
      </c>
      <c r="E19" s="8">
        <f>FLOOR((C19*D19), 10)</f>
        <v>30</v>
      </c>
      <c r="F19" s="16">
        <v>0</v>
      </c>
      <c r="G19" s="8">
        <f>ROUND(E19*F19,2)</f>
        <v>0</v>
      </c>
      <c r="H19" s="8">
        <f>ROUND(E19-G19,2)</f>
        <v>30</v>
      </c>
      <c r="I19" s="8"/>
    </row>
    <row r="20" spans="1:11" x14ac:dyDescent="0.45">
      <c r="A20" s="13" t="s">
        <v>13</v>
      </c>
      <c r="J20" s="24"/>
      <c r="K20" s="24"/>
    </row>
    <row r="21" spans="1:11" ht="15.75" x14ac:dyDescent="0.45">
      <c r="A21" s="14" t="s">
        <v>69</v>
      </c>
      <c r="B21" s="14" t="s">
        <v>42</v>
      </c>
      <c r="C21" s="15">
        <f>690/2000</f>
        <v>0.34499999999999997</v>
      </c>
      <c r="D21" s="14">
        <v>87</v>
      </c>
      <c r="E21" s="8">
        <f>ROUND(C21*D21,2)</f>
        <v>30.02</v>
      </c>
      <c r="F21" s="16">
        <v>0</v>
      </c>
      <c r="G21" s="8">
        <f>ROUND(E21*F21,2)</f>
        <v>0</v>
      </c>
      <c r="H21" s="8">
        <f>ROUND(E21-G21,2)</f>
        <v>30.02</v>
      </c>
      <c r="I21" s="8"/>
      <c r="J21" s="24"/>
      <c r="K21" s="24"/>
    </row>
    <row r="22" spans="1:11" ht="15.75" x14ac:dyDescent="0.45">
      <c r="A22" s="14" t="s">
        <v>45</v>
      </c>
      <c r="B22" s="14" t="s">
        <v>42</v>
      </c>
      <c r="C22" s="15">
        <f>500/2000</f>
        <v>0.25</v>
      </c>
      <c r="D22" s="14">
        <v>100</v>
      </c>
      <c r="E22" s="8">
        <f>ROUND(C22*D22,2)</f>
        <v>25</v>
      </c>
      <c r="F22" s="16">
        <v>0</v>
      </c>
      <c r="G22" s="8">
        <f>ROUND(E22*F22,2)</f>
        <v>0</v>
      </c>
      <c r="H22" s="8">
        <f>ROUND(E22-G22,2)</f>
        <v>25</v>
      </c>
      <c r="I22" s="8"/>
      <c r="J22" s="24"/>
      <c r="K22" s="24"/>
    </row>
    <row r="23" spans="1:11" ht="15.75" x14ac:dyDescent="0.45">
      <c r="A23" s="14" t="s">
        <v>54</v>
      </c>
      <c r="B23" s="14" t="s">
        <v>42</v>
      </c>
      <c r="C23" s="15">
        <f>515/2000</f>
        <v>0.25750000000000001</v>
      </c>
      <c r="D23" s="14">
        <v>100</v>
      </c>
      <c r="E23" s="8">
        <f>ROUND(C23*D23,2)</f>
        <v>25.75</v>
      </c>
      <c r="F23" s="16">
        <v>0</v>
      </c>
      <c r="G23" s="8">
        <f>ROUND(E23*F23,2)</f>
        <v>0</v>
      </c>
      <c r="H23" s="8">
        <f>ROUND(E23-G23,2)</f>
        <v>25.75</v>
      </c>
      <c r="I23" s="8"/>
      <c r="J23" s="24"/>
      <c r="K23" s="24"/>
    </row>
    <row r="24" spans="1:11" ht="15.75" x14ac:dyDescent="0.45">
      <c r="A24" s="14" t="s">
        <v>53</v>
      </c>
      <c r="B24" s="14" t="s">
        <v>42</v>
      </c>
      <c r="C24" s="15">
        <f>(515/2000)+((0.46*18.21)/230)</f>
        <v>0.29392000000000001</v>
      </c>
      <c r="D24" s="14">
        <v>230</v>
      </c>
      <c r="E24" s="8">
        <f>ROUND(C24*D24,2)</f>
        <v>67.599999999999994</v>
      </c>
      <c r="F24" s="16">
        <v>0</v>
      </c>
      <c r="G24" s="8">
        <f>ROUND(E24*F24,2)</f>
        <v>0</v>
      </c>
      <c r="H24" s="8">
        <f>ROUND(E24-G24,2)</f>
        <v>67.599999999999994</v>
      </c>
      <c r="I24" s="8"/>
    </row>
    <row r="25" spans="1:11" x14ac:dyDescent="0.45">
      <c r="A25" s="13" t="s">
        <v>17</v>
      </c>
      <c r="J25" s="24"/>
      <c r="K25" s="24"/>
    </row>
    <row r="26" spans="1:11" ht="15.75" x14ac:dyDescent="0.45">
      <c r="A26" s="14" t="s">
        <v>44</v>
      </c>
      <c r="B26" s="14" t="s">
        <v>14</v>
      </c>
      <c r="C26" s="15">
        <v>2.19</v>
      </c>
      <c r="D26" s="14">
        <v>2</v>
      </c>
      <c r="E26" s="8">
        <f t="shared" ref="E26:E34" si="0">ROUND(C26*D26,2)</f>
        <v>4.38</v>
      </c>
      <c r="F26" s="16">
        <v>0</v>
      </c>
      <c r="G26" s="8">
        <f t="shared" ref="G26:G33" si="1">ROUND(E26*F26,2)</f>
        <v>0</v>
      </c>
      <c r="H26" s="8">
        <f t="shared" ref="H26:H33" si="2">ROUND(E26-G26,2)</f>
        <v>4.38</v>
      </c>
      <c r="I26" s="8"/>
      <c r="J26" s="24"/>
      <c r="K26" s="24"/>
    </row>
    <row r="27" spans="1:11" ht="15.75" x14ac:dyDescent="0.45">
      <c r="A27" s="14" t="s">
        <v>46</v>
      </c>
      <c r="B27" s="14" t="s">
        <v>16</v>
      </c>
      <c r="C27" s="15">
        <v>0.74</v>
      </c>
      <c r="D27" s="14">
        <v>12.8</v>
      </c>
      <c r="E27" s="8">
        <f t="shared" si="0"/>
        <v>9.4700000000000006</v>
      </c>
      <c r="F27" s="16">
        <v>0</v>
      </c>
      <c r="G27" s="8">
        <f t="shared" si="1"/>
        <v>0</v>
      </c>
      <c r="H27" s="8">
        <f t="shared" si="2"/>
        <v>9.4700000000000006</v>
      </c>
      <c r="I27" s="8"/>
      <c r="J27" s="24"/>
      <c r="K27" s="24"/>
    </row>
    <row r="28" spans="1:11" ht="15.75" x14ac:dyDescent="0.45">
      <c r="A28" s="14" t="s">
        <v>47</v>
      </c>
      <c r="B28" s="14" t="s">
        <v>16</v>
      </c>
      <c r="C28" s="15">
        <f>425/128</f>
        <v>3.3203125</v>
      </c>
      <c r="D28" s="14">
        <v>5</v>
      </c>
      <c r="E28" s="8">
        <f t="shared" si="0"/>
        <v>16.600000000000001</v>
      </c>
      <c r="F28" s="16">
        <v>0</v>
      </c>
      <c r="G28" s="8">
        <f t="shared" si="1"/>
        <v>0</v>
      </c>
      <c r="H28" s="8">
        <f t="shared" si="2"/>
        <v>16.600000000000001</v>
      </c>
      <c r="I28" s="8"/>
      <c r="J28" s="24"/>
      <c r="K28" s="24"/>
    </row>
    <row r="29" spans="1:11" ht="15.75" x14ac:dyDescent="0.45">
      <c r="A29" s="14" t="s">
        <v>48</v>
      </c>
      <c r="B29" s="14" t="s">
        <v>14</v>
      </c>
      <c r="C29" s="15">
        <f>C26</f>
        <v>2.19</v>
      </c>
      <c r="D29" s="14">
        <v>2</v>
      </c>
      <c r="E29" s="8">
        <f t="shared" si="0"/>
        <v>4.38</v>
      </c>
      <c r="F29" s="16">
        <v>0</v>
      </c>
      <c r="G29" s="8">
        <f t="shared" si="1"/>
        <v>0</v>
      </c>
      <c r="H29" s="8">
        <f t="shared" si="2"/>
        <v>4.38</v>
      </c>
      <c r="I29" s="8"/>
      <c r="J29" s="24"/>
      <c r="K29" s="24"/>
    </row>
    <row r="30" spans="1:11" ht="15.75" x14ac:dyDescent="0.45">
      <c r="A30" s="14" t="s">
        <v>47</v>
      </c>
      <c r="B30" s="14" t="s">
        <v>16</v>
      </c>
      <c r="C30" s="15">
        <f>425/128</f>
        <v>3.3203125</v>
      </c>
      <c r="D30" s="14">
        <v>5</v>
      </c>
      <c r="E30" s="8">
        <f t="shared" ref="E30" si="3">ROUND(C30*D30,2)</f>
        <v>16.600000000000001</v>
      </c>
      <c r="F30" s="16">
        <v>0</v>
      </c>
      <c r="G30" s="8">
        <f t="shared" ref="G30" si="4">ROUND(E30*F30,2)</f>
        <v>0</v>
      </c>
      <c r="H30" s="8">
        <f t="shared" si="2"/>
        <v>16.600000000000001</v>
      </c>
      <c r="I30" s="8"/>
      <c r="J30" s="24"/>
      <c r="K30" s="24"/>
    </row>
    <row r="31" spans="1:11" ht="15.75" x14ac:dyDescent="0.45">
      <c r="A31" s="14" t="s">
        <v>49</v>
      </c>
      <c r="B31" s="14" t="s">
        <v>14</v>
      </c>
      <c r="C31" s="15">
        <f>49/8</f>
        <v>6.125</v>
      </c>
      <c r="D31" s="14">
        <v>2.1</v>
      </c>
      <c r="E31" s="8">
        <f t="shared" ref="E31" si="5">ROUND(C31*D31,2)</f>
        <v>12.86</v>
      </c>
      <c r="F31" s="16">
        <v>0</v>
      </c>
      <c r="G31" s="8">
        <f t="shared" ref="G31" si="6">ROUND(E31*F31,2)</f>
        <v>0</v>
      </c>
      <c r="H31" s="8">
        <f t="shared" si="2"/>
        <v>12.86</v>
      </c>
      <c r="I31" s="8"/>
      <c r="J31" s="24"/>
      <c r="K31" s="24"/>
    </row>
    <row r="32" spans="1:11" ht="15.75" x14ac:dyDescent="0.45">
      <c r="A32" s="14" t="s">
        <v>50</v>
      </c>
      <c r="B32" s="14" t="s">
        <v>16</v>
      </c>
      <c r="C32" s="15">
        <v>18.100000000000001</v>
      </c>
      <c r="D32" s="14">
        <v>0.75</v>
      </c>
      <c r="E32" s="8">
        <f t="shared" si="0"/>
        <v>13.58</v>
      </c>
      <c r="F32" s="16">
        <v>0</v>
      </c>
      <c r="G32" s="8">
        <f t="shared" si="1"/>
        <v>0</v>
      </c>
      <c r="H32" s="8">
        <f t="shared" si="2"/>
        <v>13.58</v>
      </c>
      <c r="I32" s="8"/>
      <c r="J32" s="24"/>
      <c r="K32" s="24"/>
    </row>
    <row r="33" spans="1:11" ht="15.75" x14ac:dyDescent="0.45">
      <c r="A33" s="14" t="s">
        <v>51</v>
      </c>
      <c r="B33" s="14" t="s">
        <v>16</v>
      </c>
      <c r="C33" s="15">
        <v>3.39</v>
      </c>
      <c r="D33" s="14">
        <v>5</v>
      </c>
      <c r="E33" s="8">
        <f t="shared" si="0"/>
        <v>16.95</v>
      </c>
      <c r="F33" s="16">
        <v>0</v>
      </c>
      <c r="G33" s="8">
        <f t="shared" si="1"/>
        <v>0</v>
      </c>
      <c r="H33" s="8">
        <f t="shared" si="2"/>
        <v>16.95</v>
      </c>
      <c r="I33" s="8"/>
      <c r="J33" s="24"/>
      <c r="K33" s="24"/>
    </row>
    <row r="34" spans="1:11" ht="15.75" x14ac:dyDescent="0.45">
      <c r="A34" s="14" t="s">
        <v>52</v>
      </c>
      <c r="B34" s="14" t="s">
        <v>14</v>
      </c>
      <c r="C34" s="15">
        <v>10.24</v>
      </c>
      <c r="D34" s="14">
        <v>1.5</v>
      </c>
      <c r="E34" s="8">
        <f t="shared" si="0"/>
        <v>15.36</v>
      </c>
      <c r="F34" s="16">
        <v>0</v>
      </c>
      <c r="G34" s="8">
        <f t="shared" ref="G34" si="7">ROUND(E34*F34,2)</f>
        <v>0</v>
      </c>
      <c r="H34" s="8">
        <f t="shared" ref="H34" si="8">ROUND(E34-G34,2)</f>
        <v>15.36</v>
      </c>
      <c r="I34" s="8"/>
    </row>
    <row r="35" spans="1:11" x14ac:dyDescent="0.45">
      <c r="A35" s="13" t="s">
        <v>18</v>
      </c>
      <c r="J35" s="24"/>
      <c r="K35" s="24"/>
    </row>
    <row r="36" spans="1:11" ht="15.75" x14ac:dyDescent="0.45">
      <c r="A36" s="14" t="s">
        <v>65</v>
      </c>
      <c r="B36" s="14" t="s">
        <v>16</v>
      </c>
      <c r="C36" s="15">
        <v>1.1299999999999999</v>
      </c>
      <c r="D36" s="14">
        <v>8</v>
      </c>
      <c r="E36" s="8">
        <f>ROUND(C36*D36,2)</f>
        <v>9.0399999999999991</v>
      </c>
      <c r="F36" s="16">
        <v>0</v>
      </c>
      <c r="G36" s="8">
        <f>ROUND(E36*F36,2)</f>
        <v>0</v>
      </c>
      <c r="H36" s="8">
        <f>ROUND(E36-G36,2)</f>
        <v>9.0399999999999991</v>
      </c>
      <c r="I36" s="8"/>
      <c r="J36" s="24"/>
      <c r="K36" s="24"/>
    </row>
    <row r="37" spans="1:11" x14ac:dyDescent="0.45">
      <c r="A37" s="13" t="s">
        <v>15</v>
      </c>
      <c r="J37" s="24"/>
      <c r="K37" s="24"/>
    </row>
    <row r="38" spans="1:11" ht="15.75" x14ac:dyDescent="0.45">
      <c r="A38" s="14" t="s">
        <v>68</v>
      </c>
      <c r="B38" s="14" t="s">
        <v>16</v>
      </c>
      <c r="C38" s="15">
        <f>69/128</f>
        <v>0.5390625</v>
      </c>
      <c r="D38" s="14">
        <v>21</v>
      </c>
      <c r="E38" s="8">
        <f>ROUND(C38*D38,2)</f>
        <v>11.32</v>
      </c>
      <c r="F38" s="16">
        <v>0</v>
      </c>
      <c r="G38" s="8">
        <f>ROUND(E38*F38,2)</f>
        <v>0</v>
      </c>
      <c r="H38" s="8">
        <f>ROUND(E38-G38,2)</f>
        <v>11.32</v>
      </c>
      <c r="I38" s="8"/>
    </row>
    <row r="39" spans="1:11" x14ac:dyDescent="0.45">
      <c r="A39" s="13" t="s">
        <v>21</v>
      </c>
      <c r="J39" s="24"/>
      <c r="K39" s="24"/>
    </row>
    <row r="40" spans="1:11" x14ac:dyDescent="0.45">
      <c r="A40" s="13" t="s">
        <v>22</v>
      </c>
      <c r="J40" s="24"/>
      <c r="K40" s="24"/>
    </row>
    <row r="41" spans="1:11" x14ac:dyDescent="0.45">
      <c r="A41" s="14" t="s">
        <v>23</v>
      </c>
      <c r="B41" s="14" t="s">
        <v>10</v>
      </c>
      <c r="C41" s="15">
        <v>0.25</v>
      </c>
      <c r="D41" s="14">
        <f>D7</f>
        <v>170</v>
      </c>
      <c r="E41" s="8">
        <f>ROUND(C41*D41,2)</f>
        <v>42.5</v>
      </c>
      <c r="F41" s="16">
        <v>0</v>
      </c>
      <c r="G41" s="8">
        <f>ROUND(E41*F41,2)</f>
        <v>0</v>
      </c>
      <c r="H41" s="8">
        <f>ROUND(E41-G41,2)</f>
        <v>42.5</v>
      </c>
      <c r="I41" s="8"/>
      <c r="J41" s="24"/>
      <c r="K41" s="24"/>
    </row>
    <row r="42" spans="1:11" x14ac:dyDescent="0.45">
      <c r="A42" s="13" t="s">
        <v>24</v>
      </c>
      <c r="J42" s="24"/>
      <c r="K42" s="24"/>
    </row>
    <row r="43" spans="1:11" x14ac:dyDescent="0.45">
      <c r="A43" s="14" t="s">
        <v>25</v>
      </c>
      <c r="B43" s="14" t="s">
        <v>10</v>
      </c>
      <c r="C43" s="15">
        <v>0.4</v>
      </c>
      <c r="D43" s="14">
        <f>D7</f>
        <v>170</v>
      </c>
      <c r="E43" s="8">
        <f>ROUND(C43*D43,2)</f>
        <v>68</v>
      </c>
      <c r="F43" s="16">
        <v>0</v>
      </c>
      <c r="G43" s="8">
        <f>ROUND(E43*F43,2)</f>
        <v>0</v>
      </c>
      <c r="H43" s="8">
        <f>ROUND(E43-G43,2)</f>
        <v>68</v>
      </c>
      <c r="I43" s="8"/>
      <c r="J43" s="24"/>
      <c r="K43" s="24"/>
    </row>
    <row r="44" spans="1:11" x14ac:dyDescent="0.45">
      <c r="A44" s="13" t="s">
        <v>26</v>
      </c>
      <c r="J44" s="24"/>
      <c r="K44" s="24"/>
    </row>
    <row r="45" spans="1:11" x14ac:dyDescent="0.45">
      <c r="A45" s="14" t="s">
        <v>27</v>
      </c>
      <c r="B45" s="14" t="s">
        <v>28</v>
      </c>
      <c r="C45" s="15">
        <v>4.5</v>
      </c>
      <c r="D45" s="14">
        <v>1</v>
      </c>
      <c r="E45" s="8">
        <f>ROUND(C45*D45,2)</f>
        <v>4.5</v>
      </c>
      <c r="F45" s="16">
        <v>0</v>
      </c>
      <c r="G45" s="8">
        <f>ROUND(E45*F45,2)</f>
        <v>0</v>
      </c>
      <c r="H45" s="8">
        <f>ROUND(E45-G45,2)</f>
        <v>4.5</v>
      </c>
      <c r="I45" s="8"/>
      <c r="J45" s="24"/>
      <c r="K45" s="24"/>
    </row>
    <row r="46" spans="1:11" x14ac:dyDescent="0.45">
      <c r="A46" s="13" t="s">
        <v>55</v>
      </c>
      <c r="J46" s="24"/>
      <c r="K46" s="24"/>
    </row>
    <row r="47" spans="1:11" x14ac:dyDescent="0.45">
      <c r="A47" s="14" t="s">
        <v>29</v>
      </c>
      <c r="B47" s="14" t="s">
        <v>28</v>
      </c>
      <c r="C47" s="15">
        <v>8</v>
      </c>
      <c r="D47" s="14">
        <v>1</v>
      </c>
      <c r="E47" s="8">
        <f>ROUND(C47*D47,2)</f>
        <v>8</v>
      </c>
      <c r="F47" s="16">
        <v>0</v>
      </c>
      <c r="G47" s="8">
        <f>ROUND(E47*F47,2)</f>
        <v>0</v>
      </c>
      <c r="H47" s="8">
        <f>ROUND(E47-G47,2)</f>
        <v>8</v>
      </c>
      <c r="I47" s="8"/>
      <c r="J47" s="24"/>
      <c r="K47" s="24"/>
    </row>
    <row r="48" spans="1:11" x14ac:dyDescent="0.45">
      <c r="A48" s="13" t="s">
        <v>59</v>
      </c>
      <c r="I48" s="8"/>
      <c r="J48" s="24"/>
      <c r="K48" s="24"/>
    </row>
    <row r="49" spans="1:11" x14ac:dyDescent="0.45">
      <c r="A49" s="14" t="s">
        <v>60</v>
      </c>
      <c r="B49" s="14" t="s">
        <v>28</v>
      </c>
      <c r="C49" s="15">
        <v>32</v>
      </c>
      <c r="D49" s="14">
        <v>1</v>
      </c>
      <c r="E49" s="8">
        <f>ROUND(C49*D49,2)</f>
        <v>32</v>
      </c>
      <c r="F49" s="16">
        <v>0</v>
      </c>
      <c r="G49" s="8">
        <f>ROUND(E49*F49,2)</f>
        <v>0</v>
      </c>
      <c r="H49" s="8">
        <f>ROUND(E49-G49,2)</f>
        <v>32</v>
      </c>
      <c r="I49" s="8"/>
      <c r="J49" s="24"/>
      <c r="K49" s="24"/>
    </row>
    <row r="50" spans="1:11" x14ac:dyDescent="0.45">
      <c r="A50" s="13" t="s">
        <v>30</v>
      </c>
      <c r="J50" s="24"/>
      <c r="K50" s="24"/>
    </row>
    <row r="51" spans="1:11" x14ac:dyDescent="0.45">
      <c r="A51" s="14" t="s">
        <v>31</v>
      </c>
      <c r="B51" s="14" t="s">
        <v>32</v>
      </c>
      <c r="C51" s="15">
        <v>14.53</v>
      </c>
      <c r="D51" s="20">
        <f>6.86/14.53</f>
        <v>0.47212663454920856</v>
      </c>
      <c r="E51" s="8">
        <f>ROUND(C51*D51,2)</f>
        <v>6.86</v>
      </c>
      <c r="F51" s="16">
        <v>0</v>
      </c>
      <c r="G51" s="8">
        <f>ROUND(E51*F51,2)</f>
        <v>0</v>
      </c>
      <c r="H51" s="8">
        <f>ROUND(E51-G51,2)</f>
        <v>6.86</v>
      </c>
      <c r="I51" s="8"/>
      <c r="J51" s="25"/>
      <c r="K51" s="24"/>
    </row>
    <row r="52" spans="1:11" x14ac:dyDescent="0.45">
      <c r="A52" s="14" t="s">
        <v>33</v>
      </c>
      <c r="B52" s="14" t="s">
        <v>32</v>
      </c>
      <c r="C52" s="15">
        <v>14.53</v>
      </c>
      <c r="D52" s="20">
        <f>5.07/14.53</f>
        <v>0.34893324156916727</v>
      </c>
      <c r="E52" s="8">
        <f>ROUND(C52*D52,2)</f>
        <v>5.07</v>
      </c>
      <c r="F52" s="16">
        <v>0</v>
      </c>
      <c r="G52" s="8">
        <f>ROUND(E52*F52,2)</f>
        <v>0</v>
      </c>
      <c r="H52" s="8">
        <f>ROUND(E52-G52,2)</f>
        <v>5.07</v>
      </c>
      <c r="I52" s="8"/>
      <c r="J52" s="24"/>
      <c r="K52" s="24"/>
    </row>
    <row r="53" spans="1:11" x14ac:dyDescent="0.45">
      <c r="A53" s="13" t="s">
        <v>64</v>
      </c>
      <c r="B53" s="14"/>
      <c r="C53" s="15"/>
      <c r="D53" s="14"/>
      <c r="F53" s="16"/>
      <c r="G53" s="8"/>
      <c r="H53" s="8"/>
      <c r="I53" s="8"/>
      <c r="J53" s="24"/>
      <c r="K53" s="24"/>
    </row>
    <row r="54" spans="1:11" x14ac:dyDescent="0.45">
      <c r="A54" s="14" t="s">
        <v>34</v>
      </c>
      <c r="B54" s="14" t="s">
        <v>32</v>
      </c>
      <c r="C54" s="15">
        <v>14.53</v>
      </c>
      <c r="D54" s="20">
        <v>2.92</v>
      </c>
      <c r="E54" s="8">
        <f>ROUND(C54*D54,2)</f>
        <v>42.43</v>
      </c>
      <c r="F54" s="16">
        <v>0</v>
      </c>
      <c r="G54" s="8">
        <f>ROUND(E54*F54,2)</f>
        <v>0</v>
      </c>
      <c r="H54" s="8">
        <f>ROUND(E54-G54,2)</f>
        <v>42.43</v>
      </c>
      <c r="I54" s="8"/>
      <c r="J54" s="24"/>
      <c r="K54" s="24"/>
    </row>
    <row r="55" spans="1:11" x14ac:dyDescent="0.45">
      <c r="A55" s="13" t="s">
        <v>35</v>
      </c>
      <c r="I55" s="8"/>
      <c r="J55" s="24"/>
      <c r="K55" s="24"/>
    </row>
    <row r="56" spans="1:11" x14ac:dyDescent="0.45">
      <c r="A56" s="14" t="s">
        <v>31</v>
      </c>
      <c r="B56" s="14" t="s">
        <v>36</v>
      </c>
      <c r="C56" s="15">
        <v>2.8</v>
      </c>
      <c r="D56" s="26">
        <v>3.8149999999999999</v>
      </c>
      <c r="E56" s="8">
        <f>ROUND(C56*D56,2)</f>
        <v>10.68</v>
      </c>
      <c r="F56" s="16">
        <v>0</v>
      </c>
      <c r="G56" s="8">
        <f>ROUND(E56*F56,2)</f>
        <v>0</v>
      </c>
      <c r="H56" s="8">
        <f>ROUND(E56-G56,2)</f>
        <v>10.68</v>
      </c>
      <c r="I56" s="8"/>
      <c r="J56" s="24"/>
      <c r="K56" s="24"/>
    </row>
    <row r="57" spans="1:11" x14ac:dyDescent="0.45">
      <c r="A57" s="14" t="s">
        <v>33</v>
      </c>
      <c r="B57" s="14" t="s">
        <v>36</v>
      </c>
      <c r="C57" s="15">
        <v>2.8</v>
      </c>
      <c r="D57" s="26">
        <v>3.5950000000000002</v>
      </c>
      <c r="E57" s="8">
        <f>ROUND(C57*D57,2)</f>
        <v>10.07</v>
      </c>
      <c r="F57" s="16">
        <v>0</v>
      </c>
      <c r="G57" s="8">
        <f>ROUND(E57*F57,2)</f>
        <v>0</v>
      </c>
      <c r="H57" s="8">
        <f>ROUND(E57-G57,2)</f>
        <v>10.07</v>
      </c>
    </row>
    <row r="58" spans="1:11" x14ac:dyDescent="0.45">
      <c r="A58" s="14" t="s">
        <v>37</v>
      </c>
      <c r="B58" s="14" t="s">
        <v>36</v>
      </c>
      <c r="C58" s="15">
        <v>2.8</v>
      </c>
      <c r="D58" s="26">
        <f>99.22/2.8</f>
        <v>35.43571428571429</v>
      </c>
      <c r="E58" s="8">
        <f>ROUND(C58*D58,2)</f>
        <v>99.22</v>
      </c>
      <c r="F58" s="16">
        <v>0</v>
      </c>
      <c r="G58" s="8">
        <f>ROUND(E58*F58,2)</f>
        <v>0</v>
      </c>
      <c r="H58" s="8">
        <f>ROUND(E58-G58,2)</f>
        <v>99.22</v>
      </c>
      <c r="I58" s="8"/>
    </row>
    <row r="59" spans="1:11" x14ac:dyDescent="0.45">
      <c r="A59" s="13" t="s">
        <v>38</v>
      </c>
      <c r="I59" s="8"/>
    </row>
    <row r="60" spans="1:11" x14ac:dyDescent="0.45">
      <c r="A60" s="14" t="s">
        <v>67</v>
      </c>
      <c r="B60" s="14" t="s">
        <v>28</v>
      </c>
      <c r="C60" s="15">
        <v>8.1300000000000008</v>
      </c>
      <c r="D60" s="14">
        <v>1</v>
      </c>
      <c r="E60" s="8">
        <f>ROUND(C60*D60,2)</f>
        <v>8.1300000000000008</v>
      </c>
      <c r="F60" s="16">
        <v>0</v>
      </c>
      <c r="G60" s="8">
        <f>ROUND(E60*F60,2)</f>
        <v>0</v>
      </c>
      <c r="H60" s="8">
        <f t="shared" ref="H60:H66" si="9">ROUND(E60-G60,2)</f>
        <v>8.1300000000000008</v>
      </c>
      <c r="I60" s="8"/>
    </row>
    <row r="61" spans="1:11" x14ac:dyDescent="0.45">
      <c r="A61" s="14" t="s">
        <v>33</v>
      </c>
      <c r="B61" s="14" t="s">
        <v>28</v>
      </c>
      <c r="C61" s="15">
        <v>15.18</v>
      </c>
      <c r="D61" s="14">
        <v>1</v>
      </c>
      <c r="E61" s="8">
        <f>ROUND(C61*D61,2)</f>
        <v>15.18</v>
      </c>
      <c r="F61" s="16">
        <v>0</v>
      </c>
      <c r="G61" s="8">
        <f>ROUND(E61*F61,2)</f>
        <v>0</v>
      </c>
      <c r="H61" s="8">
        <f t="shared" si="9"/>
        <v>15.18</v>
      </c>
      <c r="I61" s="18"/>
    </row>
    <row r="62" spans="1:11" x14ac:dyDescent="0.45">
      <c r="A62" s="14" t="s">
        <v>37</v>
      </c>
      <c r="B62" s="14" t="s">
        <v>28</v>
      </c>
      <c r="C62" s="15">
        <v>7.92</v>
      </c>
      <c r="D62" s="14">
        <v>1</v>
      </c>
      <c r="E62" s="8">
        <f>ROUND(C62*D62,2)</f>
        <v>7.92</v>
      </c>
      <c r="F62" s="16">
        <v>0</v>
      </c>
      <c r="G62" s="8">
        <f>ROUND(E62*F62,2)</f>
        <v>0</v>
      </c>
      <c r="H62" s="8">
        <f t="shared" si="9"/>
        <v>7.92</v>
      </c>
      <c r="I62" s="12"/>
    </row>
    <row r="63" spans="1:11" x14ac:dyDescent="0.45">
      <c r="A63" s="14" t="s">
        <v>73</v>
      </c>
      <c r="B63" s="14" t="s">
        <v>10</v>
      </c>
      <c r="C63" s="15">
        <v>1.35E-2</v>
      </c>
      <c r="D63" s="14">
        <f>D7</f>
        <v>170</v>
      </c>
      <c r="E63" s="8">
        <f>ROUND(C63*D63,2)</f>
        <v>2.2999999999999998</v>
      </c>
      <c r="F63" s="16">
        <v>0</v>
      </c>
      <c r="G63" s="8">
        <f>ROUND(E63*F63,2)</f>
        <v>0</v>
      </c>
      <c r="H63" s="8">
        <f t="shared" si="9"/>
        <v>2.2999999999999998</v>
      </c>
      <c r="I63" s="12"/>
    </row>
    <row r="64" spans="1:11" ht="15" customHeight="1" x14ac:dyDescent="0.45">
      <c r="A64" s="9" t="s">
        <v>39</v>
      </c>
      <c r="B64" s="9" t="s">
        <v>28</v>
      </c>
      <c r="C64" s="10">
        <v>34.14</v>
      </c>
      <c r="D64" s="9">
        <v>1</v>
      </c>
      <c r="E64" s="2">
        <f>ROUND(C64*D64,2)</f>
        <v>34.14</v>
      </c>
      <c r="F64" s="11">
        <v>0</v>
      </c>
      <c r="G64" s="2">
        <f>ROUND(E64*F64,2)</f>
        <v>0</v>
      </c>
      <c r="H64" s="2">
        <f t="shared" si="9"/>
        <v>34.14</v>
      </c>
      <c r="I64" s="12"/>
      <c r="J64" s="24"/>
      <c r="K64" s="24"/>
    </row>
    <row r="65" spans="1:11" x14ac:dyDescent="0.45">
      <c r="A65" s="7" t="s">
        <v>79</v>
      </c>
      <c r="E65" s="8">
        <f>SUM(E14:E64)</f>
        <v>913.06</v>
      </c>
      <c r="G65" s="12">
        <f>SUM(G17:G64)</f>
        <v>0</v>
      </c>
      <c r="H65" s="12">
        <f t="shared" si="9"/>
        <v>913.06</v>
      </c>
      <c r="J65" s="24"/>
      <c r="K65" s="24"/>
    </row>
    <row r="66" spans="1:11" x14ac:dyDescent="0.45">
      <c r="A66" s="7" t="s">
        <v>80</v>
      </c>
      <c r="E66" s="8">
        <f>+E8-E65</f>
        <v>106.94000000000005</v>
      </c>
      <c r="G66" s="12">
        <f>+G8-G65</f>
        <v>255</v>
      </c>
      <c r="H66" s="12">
        <f t="shared" si="9"/>
        <v>-148.06</v>
      </c>
      <c r="J66" s="24"/>
      <c r="K66" s="24"/>
    </row>
    <row r="67" spans="1:11" ht="6.75" customHeight="1" x14ac:dyDescent="0.45">
      <c r="A67" t="s">
        <v>11</v>
      </c>
      <c r="I67" s="8"/>
      <c r="J67" s="24"/>
      <c r="K67" s="24"/>
    </row>
    <row r="68" spans="1:11" x14ac:dyDescent="0.45">
      <c r="A68" s="7" t="s">
        <v>81</v>
      </c>
      <c r="I68" s="8"/>
      <c r="J68" s="24"/>
      <c r="K68" s="24"/>
    </row>
    <row r="69" spans="1:11" x14ac:dyDescent="0.45">
      <c r="A69" s="14" t="s">
        <v>58</v>
      </c>
      <c r="B69" s="14" t="s">
        <v>28</v>
      </c>
      <c r="C69" s="15">
        <v>47.7</v>
      </c>
      <c r="D69" s="14">
        <v>1</v>
      </c>
      <c r="E69" s="8">
        <f>ROUND(C69*D69,2)</f>
        <v>47.7</v>
      </c>
      <c r="F69" s="16">
        <v>0</v>
      </c>
      <c r="G69" s="8">
        <f>ROUND(E69*F69,2)</f>
        <v>0</v>
      </c>
      <c r="H69" s="8">
        <f t="shared" ref="H69:H75" si="10">ROUND(E69-G69,2)</f>
        <v>47.7</v>
      </c>
      <c r="I69" s="18"/>
      <c r="J69" s="24"/>
      <c r="K69" s="24"/>
    </row>
    <row r="70" spans="1:11" x14ac:dyDescent="0.45">
      <c r="A70" s="14" t="s">
        <v>33</v>
      </c>
      <c r="B70" s="14" t="s">
        <v>28</v>
      </c>
      <c r="C70" s="15">
        <v>62.24</v>
      </c>
      <c r="D70" s="14">
        <v>1</v>
      </c>
      <c r="E70" s="8">
        <f>ROUND(C70*D70,2)</f>
        <v>62.24</v>
      </c>
      <c r="F70" s="16">
        <v>0</v>
      </c>
      <c r="G70" s="8">
        <f>ROUND(E70*F70,2)</f>
        <v>0</v>
      </c>
      <c r="H70" s="8">
        <f t="shared" si="10"/>
        <v>62.24</v>
      </c>
      <c r="I70" s="12"/>
      <c r="J70" s="24"/>
      <c r="K70" s="24"/>
    </row>
    <row r="71" spans="1:11" x14ac:dyDescent="0.45">
      <c r="A71" s="9" t="s">
        <v>37</v>
      </c>
      <c r="B71" s="9" t="s">
        <v>28</v>
      </c>
      <c r="C71" s="10">
        <v>59.39</v>
      </c>
      <c r="D71" s="9">
        <v>1</v>
      </c>
      <c r="E71" s="2">
        <f>ROUND(C71*D71,2)</f>
        <v>59.39</v>
      </c>
      <c r="F71" s="11">
        <v>0</v>
      </c>
      <c r="G71" s="2">
        <f>ROUND(E71*F71,2)</f>
        <v>0</v>
      </c>
      <c r="H71" s="2">
        <f t="shared" ref="H71" si="11">ROUND(E71-G71,2)</f>
        <v>59.39</v>
      </c>
      <c r="I71" s="12"/>
      <c r="J71" s="24"/>
      <c r="K71" s="24"/>
    </row>
    <row r="72" spans="1:11" x14ac:dyDescent="0.45">
      <c r="A72" s="9" t="s">
        <v>74</v>
      </c>
      <c r="B72" s="9" t="s">
        <v>28</v>
      </c>
      <c r="C72" s="10">
        <v>5.5</v>
      </c>
      <c r="D72" s="9">
        <v>1</v>
      </c>
      <c r="E72" s="2">
        <f>ROUND(C72*D72,2)</f>
        <v>5.5</v>
      </c>
      <c r="F72" s="11">
        <v>0</v>
      </c>
      <c r="G72" s="2">
        <f>ROUND(E72*F72,2)</f>
        <v>0</v>
      </c>
      <c r="H72" s="2">
        <f t="shared" si="10"/>
        <v>5.5</v>
      </c>
      <c r="I72" s="12"/>
      <c r="J72" s="24"/>
      <c r="K72" s="24"/>
    </row>
    <row r="73" spans="1:11" x14ac:dyDescent="0.45">
      <c r="A73" s="7" t="s">
        <v>82</v>
      </c>
      <c r="E73" s="8">
        <f>SUM(E69:E72)</f>
        <v>174.82999999999998</v>
      </c>
      <c r="G73" s="12">
        <f>SUM(G69:G72)</f>
        <v>0</v>
      </c>
      <c r="H73" s="12">
        <f t="shared" si="10"/>
        <v>174.83</v>
      </c>
      <c r="I73" s="12"/>
      <c r="J73" s="24"/>
      <c r="K73" s="24"/>
    </row>
    <row r="74" spans="1:11" x14ac:dyDescent="0.45">
      <c r="A74" s="7" t="s">
        <v>83</v>
      </c>
      <c r="E74" s="8">
        <f>+E65+E73</f>
        <v>1087.8899999999999</v>
      </c>
      <c r="G74" s="12">
        <f>+G65+G73</f>
        <v>0</v>
      </c>
      <c r="H74" s="12">
        <f t="shared" si="10"/>
        <v>1087.8900000000001</v>
      </c>
      <c r="J74" s="24"/>
      <c r="K74" s="24"/>
    </row>
    <row r="75" spans="1:11" x14ac:dyDescent="0.45">
      <c r="A75" s="7" t="s">
        <v>84</v>
      </c>
      <c r="E75" s="21">
        <f>+E8-E74</f>
        <v>-67.889999999999873</v>
      </c>
      <c r="G75" s="12">
        <f>+G8-G74</f>
        <v>255</v>
      </c>
      <c r="H75" s="22">
        <f t="shared" si="10"/>
        <v>-322.89</v>
      </c>
      <c r="J75" s="24"/>
      <c r="K75" s="24"/>
    </row>
    <row r="76" spans="1:11" ht="8.25" customHeight="1" x14ac:dyDescent="0.45">
      <c r="A76" t="s">
        <v>72</v>
      </c>
      <c r="J76" s="24"/>
      <c r="K76" s="24"/>
    </row>
    <row r="77" spans="1:11" ht="8.25" customHeight="1" x14ac:dyDescent="0.45">
      <c r="J77" s="24"/>
      <c r="K77" s="24"/>
    </row>
    <row r="78" spans="1:11" ht="15" customHeight="1" x14ac:dyDescent="0.45">
      <c r="A78" s="32" t="s">
        <v>70</v>
      </c>
      <c r="B78" s="32"/>
      <c r="C78" s="32"/>
      <c r="D78" s="32"/>
      <c r="E78" s="32"/>
      <c r="F78" s="32"/>
      <c r="G78" s="32"/>
      <c r="H78" s="32"/>
      <c r="J78" s="24"/>
      <c r="K78" s="24"/>
    </row>
    <row r="79" spans="1:11" x14ac:dyDescent="0.45">
      <c r="A79" s="32"/>
      <c r="B79" s="32"/>
      <c r="C79" s="32"/>
      <c r="D79" s="32"/>
      <c r="E79" s="32"/>
      <c r="F79" s="32"/>
      <c r="G79" s="32"/>
      <c r="H79" s="32"/>
      <c r="J79" s="23"/>
      <c r="K79" s="23"/>
    </row>
    <row r="80" spans="1:11" ht="14.25" customHeight="1" x14ac:dyDescent="0.45">
      <c r="A80" s="27" t="s">
        <v>66</v>
      </c>
      <c r="B80" s="27"/>
      <c r="C80" s="27"/>
      <c r="D80" s="27"/>
      <c r="E80" s="27"/>
      <c r="F80" s="27"/>
      <c r="G80" s="27"/>
      <c r="H80" s="27"/>
    </row>
    <row r="81" spans="1:8" x14ac:dyDescent="0.45">
      <c r="A81" s="27"/>
      <c r="B81" s="27"/>
      <c r="C81" s="27"/>
      <c r="D81" s="27"/>
      <c r="E81" s="27"/>
      <c r="F81" s="27"/>
      <c r="G81" s="27"/>
      <c r="H81" s="27"/>
    </row>
    <row r="82" spans="1:8" x14ac:dyDescent="0.45">
      <c r="A82" s="27"/>
      <c r="B82" s="27"/>
      <c r="C82" s="27"/>
      <c r="D82" s="27"/>
      <c r="E82" s="27"/>
      <c r="F82" s="27"/>
      <c r="G82" s="27"/>
      <c r="H82" s="27"/>
    </row>
    <row r="83" spans="1:8" x14ac:dyDescent="0.45">
      <c r="A83" s="7"/>
    </row>
  </sheetData>
  <mergeCells count="6">
    <mergeCell ref="A80:H82"/>
    <mergeCell ref="A1:H1"/>
    <mergeCell ref="A2:H2"/>
    <mergeCell ref="A3:H3"/>
    <mergeCell ref="F4:G4"/>
    <mergeCell ref="A78:H79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2024-12-19T04:53:15Z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