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Lease/"/>
    </mc:Choice>
  </mc:AlternateContent>
  <xr:revisionPtr revIDLastSave="185" documentId="8_{9E0E956A-DB4E-4370-AED9-1CBA1521A123}" xr6:coauthVersionLast="47" xr6:coauthVersionMax="47" xr10:uidLastSave="{BC56B8DC-3DF6-40C4-998A-56B4EDC18603}"/>
  <bookViews>
    <workbookView xWindow="1470" yWindow="750" windowWidth="16170" windowHeight="13650" xr2:uid="{D29855A1-290D-4B7F-A9E5-99329D8F031A}"/>
  </bookViews>
  <sheets>
    <sheet name="Budget" sheetId="1" r:id="rId1"/>
    <sheet name="Field_Activities" sheetId="2" r:id="rId2"/>
  </sheets>
  <definedNames>
    <definedName name="_xlnm.Print_Area" localSheetId="1">Field_Activities!$A$2:$D$19</definedName>
    <definedName name="Production" localSheetId="1">#REF!</definedName>
    <definedName name="Production">#REF!</definedName>
    <definedName name="row" localSheetId="1">#REF!</definedName>
    <definedName name="row">#REF!</definedName>
    <definedName name="same" localSheetId="1">#REF!</definedName>
    <definedName name="same">#REF!</definedName>
    <definedName name="Technology" localSheetId="1">#REF!</definedName>
    <definedName name="Technology">#REF!</definedName>
    <definedName name="Tillage" localSheetId="1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  <c r="E82" i="1" s="1"/>
  <c r="E84" i="1"/>
  <c r="G84" i="1" s="1"/>
  <c r="H84" i="1" s="1"/>
  <c r="G83" i="1"/>
  <c r="E83" i="1"/>
  <c r="E13" i="1"/>
  <c r="G13" i="1" s="1"/>
  <c r="E26" i="2"/>
  <c r="E24" i="1"/>
  <c r="D75" i="1"/>
  <c r="E94" i="1"/>
  <c r="D68" i="1"/>
  <c r="H83" i="1" l="1"/>
  <c r="G82" i="1"/>
  <c r="H82" i="1" s="1"/>
  <c r="H13" i="1"/>
  <c r="G94" i="1"/>
  <c r="H94" i="1" s="1"/>
  <c r="F12" i="1"/>
  <c r="E85" i="1" l="1"/>
  <c r="E80" i="1"/>
  <c r="D69" i="1"/>
  <c r="G85" i="1" l="1"/>
  <c r="H85" i="1" s="1"/>
  <c r="G80" i="1"/>
  <c r="H80" i="1" s="1"/>
  <c r="E60" i="1" l="1"/>
  <c r="E59" i="1"/>
  <c r="G59" i="1" s="1"/>
  <c r="E58" i="1"/>
  <c r="G58" i="1" s="1"/>
  <c r="E57" i="1"/>
  <c r="E56" i="1"/>
  <c r="E54" i="1"/>
  <c r="E53" i="1"/>
  <c r="E52" i="1"/>
  <c r="E51" i="1"/>
  <c r="G51" i="1" s="1"/>
  <c r="E47" i="1"/>
  <c r="G47" i="1" s="1"/>
  <c r="E46" i="1"/>
  <c r="G46" i="1" s="1"/>
  <c r="E45" i="1"/>
  <c r="E44" i="1"/>
  <c r="E49" i="1"/>
  <c r="G49" i="1" s="1"/>
  <c r="E48" i="1"/>
  <c r="G48" i="1" s="1"/>
  <c r="E39" i="1"/>
  <c r="G39" i="1" s="1"/>
  <c r="E40" i="1"/>
  <c r="E41" i="1"/>
  <c r="G41" i="1" s="1"/>
  <c r="E38" i="1"/>
  <c r="E35" i="1"/>
  <c r="G35" i="1" s="1"/>
  <c r="E34" i="1"/>
  <c r="E11" i="1"/>
  <c r="G11" i="1" l="1"/>
  <c r="G60" i="1"/>
  <c r="H60" i="1" s="1"/>
  <c r="H59" i="1"/>
  <c r="H58" i="1"/>
  <c r="G57" i="1"/>
  <c r="H57" i="1" s="1"/>
  <c r="G56" i="1"/>
  <c r="H56" i="1" s="1"/>
  <c r="G54" i="1"/>
  <c r="H54" i="1" s="1"/>
  <c r="G53" i="1"/>
  <c r="H53" i="1" s="1"/>
  <c r="G52" i="1"/>
  <c r="H52" i="1" s="1"/>
  <c r="H51" i="1"/>
  <c r="H47" i="1"/>
  <c r="H46" i="1"/>
  <c r="G45" i="1"/>
  <c r="H45" i="1" s="1"/>
  <c r="G44" i="1"/>
  <c r="H44" i="1" s="1"/>
  <c r="H49" i="1"/>
  <c r="H48" i="1"/>
  <c r="H39" i="1"/>
  <c r="G40" i="1"/>
  <c r="H40" i="1" s="1"/>
  <c r="H41" i="1"/>
  <c r="G38" i="1"/>
  <c r="H38" i="1" s="1"/>
  <c r="H35" i="1"/>
  <c r="G34" i="1"/>
  <c r="H34" i="1" s="1"/>
  <c r="H11" i="1"/>
  <c r="E29" i="1"/>
  <c r="G29" i="1" l="1"/>
  <c r="H29" i="1" s="1"/>
  <c r="E66" i="1"/>
  <c r="G66" i="1" s="1"/>
  <c r="H66" i="1" l="1"/>
  <c r="E71" i="1" l="1"/>
  <c r="G71" i="1" l="1"/>
  <c r="H71" i="1" s="1"/>
  <c r="E23" i="1" l="1"/>
  <c r="G23" i="1" s="1"/>
  <c r="E20" i="1"/>
  <c r="E22" i="1"/>
  <c r="G22" i="1" s="1"/>
  <c r="H23" i="1" l="1"/>
  <c r="G20" i="1"/>
  <c r="H20" i="1" s="1"/>
  <c r="G24" i="1"/>
  <c r="H24" i="1" s="1"/>
  <c r="H22" i="1"/>
  <c r="D86" i="1" s="1"/>
  <c r="E93" i="1" l="1"/>
  <c r="G93" i="1" s="1"/>
  <c r="E92" i="1"/>
  <c r="E91" i="1"/>
  <c r="E79" i="1"/>
  <c r="E78" i="1"/>
  <c r="G78" i="1" s="1"/>
  <c r="E77" i="1"/>
  <c r="G77" i="1" s="1"/>
  <c r="E75" i="1"/>
  <c r="G75" i="1" s="1"/>
  <c r="H75" i="1" s="1"/>
  <c r="E74" i="1"/>
  <c r="G74" i="1" s="1"/>
  <c r="H74" i="1" s="1"/>
  <c r="E73" i="1"/>
  <c r="G73" i="1" s="1"/>
  <c r="E69" i="1"/>
  <c r="G69" i="1" s="1"/>
  <c r="H69" i="1" s="1"/>
  <c r="E68" i="1"/>
  <c r="G68" i="1" s="1"/>
  <c r="E64" i="1"/>
  <c r="G64" i="1" s="1"/>
  <c r="H64" i="1" s="1"/>
  <c r="E62" i="1"/>
  <c r="E42" i="1"/>
  <c r="E37" i="1"/>
  <c r="G37" i="1" s="1"/>
  <c r="E36" i="1"/>
  <c r="E33" i="1"/>
  <c r="G33" i="1" s="1"/>
  <c r="E32" i="1"/>
  <c r="G32" i="1" s="1"/>
  <c r="H32" i="1" s="1"/>
  <c r="E30" i="1"/>
  <c r="E28" i="1"/>
  <c r="G28" i="1" s="1"/>
  <c r="H28" i="1" s="1"/>
  <c r="E27" i="1"/>
  <c r="E26" i="1"/>
  <c r="E12" i="1"/>
  <c r="E14" i="1" s="1"/>
  <c r="G91" i="1" l="1"/>
  <c r="H91" i="1" s="1"/>
  <c r="E95" i="1"/>
  <c r="G26" i="1"/>
  <c r="H26" i="1" s="1"/>
  <c r="G12" i="1"/>
  <c r="H68" i="1"/>
  <c r="H73" i="1"/>
  <c r="H37" i="1"/>
  <c r="H78" i="1"/>
  <c r="G27" i="1"/>
  <c r="H27" i="1" s="1"/>
  <c r="H33" i="1"/>
  <c r="G42" i="1"/>
  <c r="H42" i="1" s="1"/>
  <c r="G62" i="1"/>
  <c r="H62" i="1" s="1"/>
  <c r="H77" i="1"/>
  <c r="G79" i="1"/>
  <c r="H79" i="1" s="1"/>
  <c r="G30" i="1"/>
  <c r="H30" i="1" s="1"/>
  <c r="H93" i="1"/>
  <c r="G36" i="1"/>
  <c r="H36" i="1" s="1"/>
  <c r="G92" i="1"/>
  <c r="H92" i="1" s="1"/>
  <c r="E86" i="1" l="1"/>
  <c r="E18" i="1"/>
  <c r="G14" i="1"/>
  <c r="H14" i="1" s="1"/>
  <c r="H12" i="1"/>
  <c r="G95" i="1"/>
  <c r="H95" i="1" s="1"/>
  <c r="G86" i="1" l="1"/>
  <c r="H86" i="1" s="1"/>
  <c r="E87" i="1"/>
  <c r="E96" i="1" s="1"/>
  <c r="H18" i="1"/>
  <c r="G87" i="1" l="1"/>
  <c r="G88" i="1" s="1"/>
  <c r="E88" i="1"/>
  <c r="E97" i="1"/>
  <c r="G96" i="1" l="1"/>
  <c r="G97" i="1" s="1"/>
  <c r="H97" i="1" s="1"/>
  <c r="H87" i="1"/>
  <c r="H88" i="1"/>
  <c r="H9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  <author>Breana Jordan Watkins</author>
  </authors>
  <commentList>
    <comment ref="A18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Cash Land Rent is the % share of income a landlord will receive from tenant based upon price x yield.
</t>
        </r>
      </text>
    </comment>
    <comment ref="A20" authorId="1" shapeId="0" xr:uid="{8B3C1A4C-9E38-42D2-B9BC-D463A1018335}">
      <text>
        <r>
          <rPr>
            <sz val="9"/>
            <color indexed="81"/>
            <rFont val="Tahoma"/>
            <family val="2"/>
          </rPr>
          <t xml:space="preserve">Price is from 2024 Crop Budgets. The 2025 cottonseed price will be updated once available in early 2025.
</t>
        </r>
      </text>
    </comment>
  </commentList>
</comments>
</file>

<file path=xl/sharedStrings.xml><?xml version="1.0" encoding="utf-8"?>
<sst xmlns="http://schemas.openxmlformats.org/spreadsheetml/2006/main" count="254" uniqueCount="160">
  <si>
    <t>Landlord</t>
  </si>
  <si>
    <t>Tenant</t>
  </si>
  <si>
    <t>ITEM</t>
  </si>
  <si>
    <t>UNIT</t>
  </si>
  <si>
    <t>PRICE</t>
  </si>
  <si>
    <t>Total Amount</t>
  </si>
  <si>
    <t>Share %</t>
  </si>
  <si>
    <t>Share</t>
  </si>
  <si>
    <t xml:space="preserve">                                                                       </t>
  </si>
  <si>
    <t>appl</t>
  </si>
  <si>
    <t xml:space="preserve">  FERTILIZERS</t>
  </si>
  <si>
    <t>pt</t>
  </si>
  <si>
    <t>oz</t>
  </si>
  <si>
    <t xml:space="preserve">  HERBICIDES</t>
  </si>
  <si>
    <t xml:space="preserve">  INSECTICIDES</t>
  </si>
  <si>
    <t xml:space="preserve">  SEED/PLANTS</t>
  </si>
  <si>
    <t>acre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</si>
  <si>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</si>
  <si>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</si>
  <si>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</si>
  <si>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</si>
  <si>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</si>
  <si>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</si>
  <si>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</si>
  <si>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 xml:space="preserve">  REPAIR &amp; MAINTENANCE</t>
  </si>
  <si>
    <t>INTEREST ON OP. CAP.</t>
  </si>
  <si>
    <t>lbs</t>
  </si>
  <si>
    <t xml:space="preserve">  CUSTOM SPRAY AND FERTILIZER</t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</si>
  <si>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</si>
  <si>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t xml:space="preserve">  CROP CONSULTANT/SCOUTING FEE</t>
  </si>
  <si>
    <t>Tractors/Implements</t>
  </si>
  <si>
    <t xml:space="preserve">  CROP INSURANCE</t>
  </si>
  <si>
    <t xml:space="preserve">  LAND EXPENSE</t>
  </si>
  <si>
    <t>Cash Land Rent</t>
  </si>
  <si>
    <t xml:space="preserve">  IRRIGATE LABOR</t>
  </si>
  <si>
    <t>Tractors/Implements**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</si>
  <si>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</si>
  <si>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t>thous</t>
  </si>
  <si>
    <t xml:space="preserve">  SUPPLIES</t>
  </si>
  <si>
    <t>Polypipe</t>
  </si>
  <si>
    <t>qt</t>
  </si>
  <si>
    <t>Furrow Irr.</t>
  </si>
  <si>
    <r>
      <t>2,4-D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</si>
  <si>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1,2,3,4,5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</si>
  <si>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7</t>
    </r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</si>
  <si>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6</t>
    </r>
  </si>
  <si>
    <t>Cotton</t>
  </si>
  <si>
    <t xml:space="preserve">     Cottonseed Value</t>
  </si>
  <si>
    <t>Ton</t>
  </si>
  <si>
    <t xml:space="preserve">  PGR (growth regulator)</t>
  </si>
  <si>
    <t xml:space="preserve">  DEFOLIANT</t>
  </si>
  <si>
    <t>Hauling, Ginning</t>
  </si>
  <si>
    <t xml:space="preserve">  POST-HARVEST EXPENSES</t>
  </si>
  <si>
    <t>Storage and Warehousing</t>
  </si>
  <si>
    <t>bale</t>
  </si>
  <si>
    <t>Promotion Board, Classing</t>
  </si>
  <si>
    <t>Cotton Consultant</t>
  </si>
  <si>
    <t>Cotton Crop Insurance</t>
  </si>
  <si>
    <t>TOTAL OPERATING EXPENSES</t>
  </si>
  <si>
    <t>RETURNS ABOVE OPERATING EXPENSES</t>
  </si>
  <si>
    <r>
      <t>Boron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</si>
  <si>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Cotoran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</si>
  <si>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Outlook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</si>
  <si>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Metolachlor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</si>
  <si>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Diamond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</si>
  <si>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 xml:space="preserve">Mepiquat Chloride 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</si>
  <si>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Ammonium Sulfate</t>
    </r>
    <r>
      <rPr>
        <vertAlign val="superscript"/>
        <sz val="11"/>
        <color rgb="FF990000"/>
        <rFont val="Calibri"/>
        <family val="2"/>
        <scheme val="minor"/>
      </rPr>
      <t>7</t>
    </r>
  </si>
  <si>
    <r>
      <t>Direx</t>
    </r>
    <r>
      <rPr>
        <vertAlign val="superscript"/>
        <sz val="11"/>
        <color rgb="FF990000"/>
        <rFont val="Calibri"/>
        <family val="2"/>
        <scheme val="minor"/>
      </rPr>
      <t>8</t>
    </r>
  </si>
  <si>
    <r>
      <t>MSMA 6</t>
    </r>
    <r>
      <rPr>
        <vertAlign val="superscript"/>
        <sz val="11"/>
        <color rgb="FF990000"/>
        <rFont val="Calibri"/>
        <family val="2"/>
        <scheme val="minor"/>
      </rPr>
      <t>8</t>
    </r>
  </si>
  <si>
    <r>
      <t>Diamond</t>
    </r>
    <r>
      <rPr>
        <vertAlign val="superscript"/>
        <sz val="11"/>
        <color rgb="FF990000"/>
        <rFont val="Calibri"/>
        <family val="2"/>
        <scheme val="minor"/>
      </rPr>
      <t>9</t>
    </r>
  </si>
  <si>
    <r>
      <t xml:space="preserve">Mepiquat Chloride </t>
    </r>
    <r>
      <rPr>
        <vertAlign val="superscript"/>
        <sz val="11"/>
        <color rgb="FF990000"/>
        <rFont val="Calibri"/>
        <family val="2"/>
        <scheme val="minor"/>
      </rPr>
      <t>9</t>
    </r>
  </si>
  <si>
    <r>
      <t>Transform</t>
    </r>
    <r>
      <rPr>
        <vertAlign val="superscript"/>
        <sz val="11"/>
        <color rgb="FF990000"/>
        <rFont val="Calibri"/>
        <family val="2"/>
        <scheme val="minor"/>
      </rPr>
      <t>10</t>
    </r>
  </si>
  <si>
    <r>
      <t>Transform</t>
    </r>
    <r>
      <rPr>
        <vertAlign val="superscript"/>
        <sz val="11"/>
        <color rgb="FF990000"/>
        <rFont val="Calibri"/>
        <family val="2"/>
        <scheme val="minor"/>
      </rPr>
      <t>11</t>
    </r>
  </si>
  <si>
    <r>
      <t xml:space="preserve">Mepiquat Chloride </t>
    </r>
    <r>
      <rPr>
        <vertAlign val="superscript"/>
        <sz val="11"/>
        <color rgb="FF990000"/>
        <rFont val="Calibri"/>
        <family val="2"/>
        <scheme val="minor"/>
      </rPr>
      <t>10</t>
    </r>
  </si>
  <si>
    <r>
      <t xml:space="preserve">Mepiquat Chloride </t>
    </r>
    <r>
      <rPr>
        <vertAlign val="superscript"/>
        <sz val="11"/>
        <color rgb="FF990000"/>
        <rFont val="Calibri"/>
        <family val="2"/>
        <scheme val="minor"/>
      </rPr>
      <t>11</t>
    </r>
  </si>
  <si>
    <r>
      <t xml:space="preserve">Dropp </t>
    </r>
    <r>
      <rPr>
        <vertAlign val="superscript"/>
        <sz val="11"/>
        <color rgb="FF990000"/>
        <rFont val="Calibri"/>
        <family val="2"/>
        <scheme val="minor"/>
      </rPr>
      <t>12</t>
    </r>
  </si>
  <si>
    <r>
      <t xml:space="preserve">Folex </t>
    </r>
    <r>
      <rPr>
        <vertAlign val="superscript"/>
        <sz val="11"/>
        <color rgb="FF990000"/>
        <rFont val="Calibri"/>
        <family val="2"/>
        <scheme val="minor"/>
      </rPr>
      <t>12</t>
    </r>
  </si>
  <si>
    <r>
      <t xml:space="preserve">Prep </t>
    </r>
    <r>
      <rPr>
        <vertAlign val="superscript"/>
        <sz val="11"/>
        <color rgb="FF990000"/>
        <rFont val="Calibri"/>
        <family val="2"/>
        <scheme val="minor"/>
      </rPr>
      <t>12</t>
    </r>
  </si>
  <si>
    <r>
      <t xml:space="preserve">Folex </t>
    </r>
    <r>
      <rPr>
        <vertAlign val="superscript"/>
        <sz val="11"/>
        <color rgb="FF990000"/>
        <rFont val="Calibri"/>
        <family val="2"/>
        <scheme val="minor"/>
      </rPr>
      <t>13</t>
    </r>
  </si>
  <si>
    <r>
      <t xml:space="preserve">Prep </t>
    </r>
    <r>
      <rPr>
        <vertAlign val="superscript"/>
        <sz val="11"/>
        <color rgb="FF990000"/>
        <rFont val="Calibri"/>
        <family val="2"/>
        <scheme val="minor"/>
      </rPr>
      <t>13</t>
    </r>
  </si>
  <si>
    <r>
      <t>Centric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</si>
  <si>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Centric</t>
    </r>
    <r>
      <rPr>
        <vertAlign val="superscript"/>
        <sz val="11"/>
        <color rgb="FF990000"/>
        <rFont val="Calibri"/>
        <family val="2"/>
        <scheme val="minor"/>
      </rPr>
      <t>9</t>
    </r>
  </si>
  <si>
    <t>Round Module Cover</t>
  </si>
  <si>
    <t>Boll Weevil Eradication Fee</t>
  </si>
  <si>
    <t>Seed</t>
  </si>
  <si>
    <r>
      <t>Urea, N stabilizer treated</t>
    </r>
    <r>
      <rPr>
        <vertAlign val="superscript"/>
        <sz val="11"/>
        <color rgb="FF990000"/>
        <rFont val="Calibri"/>
        <family val="2"/>
        <scheme val="minor"/>
      </rPr>
      <t>5,7</t>
    </r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</si>
  <si>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</si>
  <si>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Brake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</si>
  <si>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Liberty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</si>
  <si>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Liberty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</si>
  <si>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Liberty</t>
    </r>
    <r>
      <rPr>
        <vertAlign val="superscript"/>
        <sz val="11"/>
        <color rgb="FF990000"/>
        <rFont val="Calibri"/>
        <family val="2"/>
        <scheme val="minor"/>
      </rPr>
      <t>8</t>
    </r>
  </si>
  <si>
    <t>Notes: Cost of production estimates are based on input prices gathered in fall 2025.</t>
  </si>
  <si>
    <t>Implements assumed in developing this budget are listed under the "field_activities" tab.</t>
  </si>
  <si>
    <t>Farm Overhead</t>
  </si>
  <si>
    <t>2026 Cotton Field Activities, B3XF, Furrow Irrigation</t>
  </si>
  <si>
    <t>Field Trip</t>
  </si>
  <si>
    <t>Width</t>
  </si>
  <si>
    <t>Activity</t>
  </si>
  <si>
    <t>B3XF</t>
  </si>
  <si>
    <t>Estimated Cost Per Acre*</t>
  </si>
  <si>
    <t>Hipper</t>
  </si>
  <si>
    <t>12 Row</t>
  </si>
  <si>
    <t>Fall Tillage</t>
  </si>
  <si>
    <t>Custom Ground Application</t>
  </si>
  <si>
    <t>30 ft.</t>
  </si>
  <si>
    <t>Herbicide (Burndown)</t>
  </si>
  <si>
    <t>2 pt Roundup Powermax, 1.5 pt 2,4-D</t>
  </si>
  <si>
    <t>Tillage</t>
  </si>
  <si>
    <t>Fertilizer</t>
  </si>
  <si>
    <t>100 lbs Phosphate (0-46-0), 100 lbs Potash,             1 lb Boron</t>
  </si>
  <si>
    <t>Do All (Seedbed Finisher)</t>
  </si>
  <si>
    <t>Planter</t>
  </si>
  <si>
    <t>Plant</t>
  </si>
  <si>
    <t>47,500 seed</t>
  </si>
  <si>
    <t>Herbicide at Planting</t>
  </si>
  <si>
    <t>1.6 pt Cotoran, 1 pt Brake</t>
  </si>
  <si>
    <t>Herbicide</t>
  </si>
  <si>
    <t>32 oz Liberty, 12.8 oz Outlook</t>
  </si>
  <si>
    <t>125 lbs Urea *treated with N stabilizer</t>
  </si>
  <si>
    <t>Herbicide, Insecticide,                   Growth Regulator</t>
  </si>
  <si>
    <t>32 oz Liberty, 1 pt Metolachlor, 2 oz Centric,           6 oz Diamond, 16 oz Mepiquat Chloride</t>
  </si>
  <si>
    <t>150 lbs Urea *treated with N stabilizer and                      50 lbs Ammonium Sulfate</t>
  </si>
  <si>
    <t>Irrigation Sweep</t>
  </si>
  <si>
    <t>Irrigation Polypipe Spool</t>
  </si>
  <si>
    <t xml:space="preserve"> Total Season Activities</t>
  </si>
  <si>
    <t>32 oz Liberty, 1.5 pt Direx, 1.5 qt MSMA 6</t>
  </si>
  <si>
    <t>Insecticide, Growth Regulator</t>
  </si>
  <si>
    <t>2 oz Transform, 20 oz Mepiquat Chloride</t>
  </si>
  <si>
    <t>Custom Aerial Application</t>
  </si>
  <si>
    <t>90 ft.</t>
  </si>
  <si>
    <t>Defoliant</t>
  </si>
  <si>
    <t>2 oz Dropp, 6 oz Folex, 6 oz Prep</t>
  </si>
  <si>
    <t>8 oz Folex, 32 oz Prep</t>
  </si>
  <si>
    <t>Cotton Picker: Module-Building</t>
  </si>
  <si>
    <t>6 Row</t>
  </si>
  <si>
    <t>Harvest</t>
  </si>
  <si>
    <t>Module Handler with Tractor</t>
  </si>
  <si>
    <t>Mower</t>
  </si>
  <si>
    <t>20 ft.</t>
  </si>
  <si>
    <t>Mow Stalks</t>
  </si>
  <si>
    <t>*Costs per acre include costs associated with the field trip and inputs.</t>
  </si>
  <si>
    <t>REVENUE</t>
  </si>
  <si>
    <t>TOTAL REVENUE</t>
  </si>
  <si>
    <t>OPERATING EXPENSES</t>
  </si>
  <si>
    <t>Disclaimer:</t>
  </si>
  <si>
    <t>*Recommendations are backed by research performed by the University of Arkansas Division of Ag. Users should enter on-farm data for more accurate results.</t>
  </si>
  <si>
    <t>TOTAL FIXED EXPENSES</t>
  </si>
  <si>
    <t>TOTAL EXPENSES (OPERATING + FIXED)</t>
  </si>
  <si>
    <t>TOTAL EXPECTED RETURNS (TOTAL REVENUE - TOTAL EXPENSES)</t>
  </si>
  <si>
    <t>FIXED EXPENSES</t>
  </si>
  <si>
    <t>________________________________________________________________________________________________________</t>
  </si>
  <si>
    <t>Total Estimated Costs of Field Activities:</t>
  </si>
  <si>
    <t>2 oz Centric, 6 oz Diamond,                                  20 oz Mepiquat Chloride</t>
  </si>
  <si>
    <t xml:space="preserve">          Estimated Costs and Returns per Acre</t>
  </si>
  <si>
    <t xml:space="preserve">             Furrow Irrigated, 12 ac-in., Arkansas, 2026</t>
  </si>
  <si>
    <t xml:space="preserve">              B3XF Cotton</t>
  </si>
  <si>
    <t xml:space="preserve"> QUANTITY</t>
  </si>
  <si>
    <t>Other Revenue*</t>
  </si>
  <si>
    <t>*Other revenue allows for users to input basis premiums received, crop insurance indemnities, and other forms of revenue.</t>
  </si>
  <si>
    <t>rate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</si>
</sst>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  <numFmt numFmtId="168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44" fontId="0" fillId="0" borderId="0" xfId="1" applyFont="1" applyBorder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4" fillId="0" borderId="0" xfId="1" applyFont="1"/>
    <xf numFmtId="44" fontId="2" fillId="0" borderId="0" xfId="1" applyFont="1"/>
    <xf numFmtId="44" fontId="2" fillId="0" borderId="0" xfId="0" applyNumberFormat="1" applyFont="1"/>
    <xf numFmtId="1" fontId="3" fillId="0" borderId="0" xfId="0" applyNumberFormat="1" applyFont="1"/>
    <xf numFmtId="0" fontId="0" fillId="0" borderId="0" xfId="0" applyAlignment="1">
      <alignment wrapText="1"/>
    </xf>
    <xf numFmtId="44" fontId="3" fillId="0" borderId="0" xfId="1" applyFont="1" applyBorder="1"/>
    <xf numFmtId="44" fontId="2" fillId="0" borderId="0" xfId="1" applyFont="1" applyBorder="1"/>
    <xf numFmtId="0" fontId="10" fillId="0" borderId="0" xfId="0" applyFont="1"/>
    <xf numFmtId="44" fontId="10" fillId="0" borderId="0" xfId="0" applyNumberFormat="1" applyFont="1"/>
    <xf numFmtId="44" fontId="11" fillId="0" borderId="0" xfId="0" applyNumberFormat="1" applyFont="1"/>
    <xf numFmtId="0" fontId="11" fillId="0" borderId="0" xfId="0" applyFont="1"/>
    <xf numFmtId="166" fontId="0" fillId="0" borderId="0" xfId="0" applyNumberFormat="1"/>
    <xf numFmtId="0" fontId="3" fillId="0" borderId="4" xfId="0" applyFont="1" applyBorder="1"/>
    <xf numFmtId="44" fontId="3" fillId="0" borderId="4" xfId="1" applyFont="1" applyBorder="1"/>
    <xf numFmtId="0" fontId="12" fillId="2" borderId="0" xfId="3" applyFont="1" applyFill="1" applyProtection="1">
      <protection locked="0"/>
    </xf>
    <xf numFmtId="0" fontId="7" fillId="2" borderId="0" xfId="2" applyFill="1"/>
    <xf numFmtId="0" fontId="7" fillId="0" borderId="0" xfId="2"/>
    <xf numFmtId="0" fontId="7" fillId="2" borderId="8" xfId="2" applyFill="1" applyBorder="1"/>
    <xf numFmtId="0" fontId="14" fillId="2" borderId="5" xfId="2" applyFont="1" applyFill="1" applyBorder="1" applyAlignment="1">
      <alignment horizontal="center"/>
    </xf>
    <xf numFmtId="0" fontId="14" fillId="2" borderId="6" xfId="2" applyFont="1" applyFill="1" applyBorder="1" applyAlignment="1">
      <alignment horizontal="center"/>
    </xf>
    <xf numFmtId="0" fontId="14" fillId="2" borderId="9" xfId="2" applyFont="1" applyFill="1" applyBorder="1" applyAlignment="1">
      <alignment horizontal="center"/>
    </xf>
    <xf numFmtId="0" fontId="14" fillId="2" borderId="10" xfId="2" applyFont="1" applyFill="1" applyBorder="1" applyAlignment="1">
      <alignment horizontal="center"/>
    </xf>
    <xf numFmtId="0" fontId="14" fillId="2" borderId="11" xfId="2" applyFont="1" applyFill="1" applyBorder="1"/>
    <xf numFmtId="0" fontId="14" fillId="2" borderId="4" xfId="2" applyFont="1" applyFill="1" applyBorder="1"/>
    <xf numFmtId="0" fontId="14" fillId="2" borderId="12" xfId="2" applyFont="1" applyFill="1" applyBorder="1" applyAlignment="1">
      <alignment horizontal="center"/>
    </xf>
    <xf numFmtId="0" fontId="14" fillId="2" borderId="13" xfId="2" applyFont="1" applyFill="1" applyBorder="1"/>
    <xf numFmtId="168" fontId="14" fillId="2" borderId="13" xfId="2" applyNumberFormat="1" applyFont="1" applyFill="1" applyBorder="1" applyAlignment="1">
      <alignment horizontal="center"/>
    </xf>
    <xf numFmtId="0" fontId="14" fillId="2" borderId="14" xfId="2" applyFont="1" applyFill="1" applyBorder="1"/>
    <xf numFmtId="0" fontId="14" fillId="2" borderId="0" xfId="2" applyFont="1" applyFill="1"/>
    <xf numFmtId="0" fontId="14" fillId="2" borderId="15" xfId="2" applyFont="1" applyFill="1" applyBorder="1" applyAlignment="1">
      <alignment horizontal="center"/>
    </xf>
    <xf numFmtId="168" fontId="14" fillId="2" borderId="15" xfId="2" applyNumberFormat="1" applyFont="1" applyFill="1" applyBorder="1" applyAlignment="1">
      <alignment horizontal="center"/>
    </xf>
    <xf numFmtId="0" fontId="14" fillId="2" borderId="16" xfId="2" applyFont="1" applyFill="1" applyBorder="1"/>
    <xf numFmtId="0" fontId="15" fillId="2" borderId="16" xfId="2" applyFont="1" applyFill="1" applyBorder="1" applyAlignment="1">
      <alignment horizontal="center"/>
    </xf>
    <xf numFmtId="0" fontId="14" fillId="2" borderId="16" xfId="2" applyFont="1" applyFill="1" applyBorder="1" applyAlignment="1">
      <alignment horizontal="center"/>
    </xf>
    <xf numFmtId="0" fontId="14" fillId="2" borderId="15" xfId="2" applyFont="1" applyFill="1" applyBorder="1" applyAlignment="1">
      <alignment horizontal="center" wrapText="1"/>
    </xf>
    <xf numFmtId="0" fontId="15" fillId="2" borderId="15" xfId="2" applyFont="1" applyFill="1" applyBorder="1" applyAlignment="1">
      <alignment horizontal="center"/>
    </xf>
    <xf numFmtId="168" fontId="15" fillId="2" borderId="15" xfId="2" applyNumberFormat="1" applyFont="1" applyFill="1" applyBorder="1" applyAlignment="1">
      <alignment horizontal="center"/>
    </xf>
    <xf numFmtId="0" fontId="14" fillId="2" borderId="17" xfId="2" applyFont="1" applyFill="1" applyBorder="1"/>
    <xf numFmtId="0" fontId="16" fillId="2" borderId="0" xfId="2" applyFont="1" applyFill="1"/>
    <xf numFmtId="0" fontId="14" fillId="2" borderId="12" xfId="2" applyFont="1" applyFill="1" applyBorder="1"/>
    <xf numFmtId="0" fontId="14" fillId="2" borderId="18" xfId="2" applyFont="1" applyFill="1" applyBorder="1"/>
    <xf numFmtId="0" fontId="15" fillId="2" borderId="16" xfId="2" applyFont="1" applyFill="1" applyBorder="1" applyAlignment="1">
      <alignment horizontal="center" wrapText="1"/>
    </xf>
    <xf numFmtId="0" fontId="15" fillId="2" borderId="15" xfId="2" applyFont="1" applyFill="1" applyBorder="1" applyAlignment="1">
      <alignment horizontal="center" wrapText="1"/>
    </xf>
    <xf numFmtId="168" fontId="15" fillId="2" borderId="15" xfId="2" applyNumberFormat="1" applyFont="1" applyFill="1" applyBorder="1" applyAlignment="1">
      <alignment horizontal="center" wrapText="1"/>
    </xf>
    <xf numFmtId="0" fontId="14" fillId="2" borderId="1" xfId="2" applyFont="1" applyFill="1" applyBorder="1"/>
    <xf numFmtId="168" fontId="14" fillId="2" borderId="15" xfId="2" applyNumberFormat="1" applyFont="1" applyFill="1" applyBorder="1" applyAlignment="1">
      <alignment horizontal="center" wrapText="1"/>
    </xf>
    <xf numFmtId="0" fontId="14" fillId="2" borderId="19" xfId="2" applyFont="1" applyFill="1" applyBorder="1"/>
    <xf numFmtId="0" fontId="14" fillId="2" borderId="20" xfId="2" applyFont="1" applyFill="1" applyBorder="1"/>
    <xf numFmtId="0" fontId="14" fillId="2" borderId="19" xfId="2" applyFont="1" applyFill="1" applyBorder="1" applyAlignment="1">
      <alignment horizontal="center"/>
    </xf>
    <xf numFmtId="0" fontId="14" fillId="2" borderId="21" xfId="2" applyFont="1" applyFill="1" applyBorder="1" applyAlignment="1">
      <alignment horizontal="center"/>
    </xf>
    <xf numFmtId="168" fontId="14" fillId="2" borderId="21" xfId="2" applyNumberFormat="1" applyFont="1" applyFill="1" applyBorder="1" applyAlignment="1">
      <alignment horizontal="center"/>
    </xf>
    <xf numFmtId="0" fontId="14" fillId="2" borderId="22" xfId="2" applyFont="1" applyFill="1" applyBorder="1" applyAlignment="1">
      <alignment horizontal="center"/>
    </xf>
    <xf numFmtId="0" fontId="14" fillId="2" borderId="22" xfId="2" applyFont="1" applyFill="1" applyBorder="1"/>
    <xf numFmtId="168" fontId="14" fillId="2" borderId="22" xfId="2" applyNumberFormat="1" applyFont="1" applyFill="1" applyBorder="1" applyAlignment="1">
      <alignment horizontal="center"/>
    </xf>
    <xf numFmtId="0" fontId="14" fillId="2" borderId="23" xfId="2" applyFont="1" applyFill="1" applyBorder="1"/>
    <xf numFmtId="0" fontId="14" fillId="2" borderId="24" xfId="2" applyFont="1" applyFill="1" applyBorder="1"/>
    <xf numFmtId="0" fontId="14" fillId="2" borderId="21" xfId="2" applyFont="1" applyFill="1" applyBorder="1"/>
    <xf numFmtId="168" fontId="14" fillId="2" borderId="9" xfId="2" applyNumberFormat="1" applyFont="1" applyFill="1" applyBorder="1" applyAlignment="1">
      <alignment horizontal="center"/>
    </xf>
    <xf numFmtId="0" fontId="15" fillId="2" borderId="0" xfId="2" applyFont="1" applyFill="1"/>
    <xf numFmtId="0" fontId="13" fillId="2" borderId="5" xfId="2" applyFont="1" applyFill="1" applyBorder="1" applyAlignment="1">
      <alignment horizontal="left"/>
    </xf>
    <xf numFmtId="0" fontId="13" fillId="2" borderId="6" xfId="2" applyFont="1" applyFill="1" applyBorder="1" applyAlignment="1">
      <alignment horizontal="left"/>
    </xf>
    <xf numFmtId="0" fontId="13" fillId="2" borderId="7" xfId="2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2" fontId="3" fillId="0" borderId="0" xfId="0" applyNumberFormat="1" applyFont="1"/>
    <xf numFmtId="0" fontId="17" fillId="2" borderId="5" xfId="0" applyFont="1" applyFill="1" applyBorder="1" applyAlignment="1">
      <alignment horizontal="center"/>
    </xf>
    <xf numFmtId="8" fontId="17" fillId="2" borderId="9" xfId="0" applyNumberFormat="1" applyFont="1" applyFill="1" applyBorder="1" applyAlignment="1">
      <alignment horizontal="center"/>
    </xf>
    <xf numFmtId="10" fontId="3" fillId="0" borderId="1" xfId="4" applyNumberFormat="1" applyFont="1" applyBorder="1"/>
    <xf numFmtId="44" fontId="11" fillId="0" borderId="1" xfId="0" applyNumberFormat="1" applyFont="1" applyBorder="1"/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6" fillId="2" borderId="2" xfId="0" applyFont="1" applyFill="1" applyBorder="1" applyAlignment="1">
      <alignment horizontal="center"/>
    </xf>
    <xf numFmtId="0" fontId="12" fillId="2" borderId="0" xfId="3" applyFont="1" applyFill="1" applyBorder="1" applyProtection="1">
      <protection locked="0"/>
    </xf>
  </cellXfs>
  <cellStyles count="5">
    <cellStyle name="Currency" xfId="1" builtinId="4"/>
    <cellStyle name="Hyperlink 2" xfId="3" xr:uid="{FE333539-0EDB-4018-9D9D-02CDC804A42E}"/>
    <cellStyle name="Normal" xfId="0" builtinId="0"/>
    <cellStyle name="Normal 2" xfId="2" xr:uid="{7F815CE7-D695-4C0A-8D2B-F4CD3FE460F1}"/>
    <cellStyle name="Percent" xfId="4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10877</xdr:colOff>
      <xdr:row>4</xdr:row>
      <xdr:rowOff>19050</xdr:rowOff>
    </xdr:from>
    <xdr:to>
      <xdr:col>7</xdr:col>
      <xdr:colOff>608186</xdr:colOff>
      <xdr:row>6</xdr:row>
      <xdr:rowOff>180975</xdr:rowOff>
    </xdr:to>
    <xdr:pic>
      <xdr:nvPicPr>
        <xdr:cNvPr id="5" name="Picture 4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6802" y="561975"/>
          <a:ext cx="1254534" cy="619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K103"/>
  <sheetViews>
    <sheetView tabSelected="1"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531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8" x14ac:dyDescent="0.45">
      <c r="A2" s="92" t="s">
        <v>144</v>
      </c>
      <c r="B2" s="93" t="s">
        <v>145</v>
      </c>
      <c r="C2" s="93"/>
      <c r="D2" s="93"/>
      <c r="E2" s="93"/>
      <c r="F2" s="93"/>
      <c r="G2" s="93"/>
      <c r="H2" s="93"/>
    </row>
    <row r="3" spans="1:8" x14ac:dyDescent="0.45">
      <c r="A3" s="92"/>
      <c r="B3" s="93"/>
      <c r="C3" s="93"/>
      <c r="D3" s="93"/>
      <c r="E3" s="93"/>
      <c r="F3" s="93"/>
      <c r="G3" s="93"/>
      <c r="H3" s="93"/>
    </row>
    <row r="4" spans="1:8" x14ac:dyDescent="0.45">
      <c r="A4" s="83"/>
      <c r="B4" s="25"/>
      <c r="C4" s="25"/>
      <c r="D4" s="25"/>
      <c r="E4" s="25"/>
      <c r="F4" s="25"/>
      <c r="G4" s="25"/>
      <c r="H4" s="25"/>
    </row>
    <row r="5" spans="1:8" ht="18" x14ac:dyDescent="0.55000000000000004">
      <c r="A5" s="94" t="s">
        <v>153</v>
      </c>
      <c r="B5" s="94"/>
      <c r="C5" s="94"/>
      <c r="D5" s="94"/>
      <c r="E5" s="94"/>
      <c r="F5" s="94"/>
      <c r="G5" s="94"/>
      <c r="H5" s="94"/>
    </row>
    <row r="6" spans="1:8" ht="18" x14ac:dyDescent="0.55000000000000004">
      <c r="A6" s="89" t="s">
        <v>155</v>
      </c>
      <c r="B6" s="89"/>
      <c r="C6" s="89"/>
      <c r="D6" s="89"/>
      <c r="E6" s="89"/>
      <c r="F6" s="89"/>
      <c r="G6" s="89"/>
      <c r="H6" s="89"/>
    </row>
    <row r="7" spans="1:8" ht="18.399999999999999" thickBot="1" x14ac:dyDescent="0.6">
      <c r="A7" s="90" t="s">
        <v>154</v>
      </c>
      <c r="B7" s="90"/>
      <c r="C7" s="90"/>
      <c r="D7" s="90"/>
      <c r="E7" s="90"/>
      <c r="F7" s="90"/>
      <c r="G7" s="90"/>
      <c r="H7" s="90"/>
    </row>
    <row r="8" spans="1:8" ht="14.65" thickTop="1" x14ac:dyDescent="0.45">
      <c r="A8" s="1"/>
      <c r="B8" s="1"/>
      <c r="C8" s="2"/>
      <c r="D8" s="1"/>
      <c r="E8" s="2"/>
      <c r="F8" s="91" t="s">
        <v>0</v>
      </c>
      <c r="G8" s="91"/>
      <c r="H8" s="3" t="s">
        <v>1</v>
      </c>
    </row>
    <row r="9" spans="1:8" x14ac:dyDescent="0.45">
      <c r="A9" s="4" t="s">
        <v>2</v>
      </c>
      <c r="B9" s="4" t="s">
        <v>3</v>
      </c>
      <c r="C9" s="5" t="s">
        <v>4</v>
      </c>
      <c r="D9" s="4" t="s">
        <v>156</v>
      </c>
      <c r="E9" s="5" t="s">
        <v>5</v>
      </c>
      <c r="F9" s="6" t="s">
        <v>6</v>
      </c>
      <c r="G9" s="6" t="s">
        <v>7</v>
      </c>
      <c r="H9" s="6" t="s">
        <v>7</v>
      </c>
    </row>
    <row r="10" spans="1:8" x14ac:dyDescent="0.45">
      <c r="A10" s="7" t="s">
        <v>141</v>
      </c>
      <c r="B10" s="7"/>
      <c r="C10" s="27"/>
      <c r="D10" s="7"/>
      <c r="E10" s="27"/>
      <c r="F10" s="3"/>
      <c r="G10" s="3"/>
      <c r="H10" s="3"/>
    </row>
    <row r="11" spans="1:8" x14ac:dyDescent="0.45">
      <c r="A11" s="14" t="s">
        <v>46</v>
      </c>
      <c r="B11" s="14" t="s">
        <v>26</v>
      </c>
      <c r="C11" s="26">
        <v>0.69</v>
      </c>
      <c r="D11" s="14">
        <v>1200</v>
      </c>
      <c r="E11" s="17">
        <f>ROUND(C11*D11,2)</f>
        <v>828</v>
      </c>
      <c r="F11" s="16">
        <v>0.25</v>
      </c>
      <c r="G11" s="17">
        <f>ROUND(E11*F11,2)</f>
        <v>207</v>
      </c>
      <c r="H11" s="17">
        <f>ROUND(E11-G11,2)</f>
        <v>621</v>
      </c>
    </row>
    <row r="12" spans="1:8" x14ac:dyDescent="0.45">
      <c r="A12" s="14" t="s">
        <v>47</v>
      </c>
      <c r="B12" s="14" t="s">
        <v>48</v>
      </c>
      <c r="C12" s="26">
        <v>199.79999999999998</v>
      </c>
      <c r="D12" s="84">
        <v>0.9</v>
      </c>
      <c r="E12" s="17">
        <f>ROUND(C12*D12,2)</f>
        <v>179.82</v>
      </c>
      <c r="F12" s="16">
        <f>F11</f>
        <v>0.25</v>
      </c>
      <c r="G12" s="17">
        <f>ROUND(E12*F12,2)</f>
        <v>44.96</v>
      </c>
      <c r="H12" s="17">
        <f>ROUND(E12-G12,2)</f>
        <v>134.86000000000001</v>
      </c>
    </row>
    <row r="13" spans="1:8" x14ac:dyDescent="0.45">
      <c r="A13" s="9" t="s">
        <v>157</v>
      </c>
      <c r="B13" s="9" t="s">
        <v>26</v>
      </c>
      <c r="C13" s="10">
        <v>0</v>
      </c>
      <c r="D13" s="9">
        <v>0</v>
      </c>
      <c r="E13" s="2">
        <f>ROUND(C13*D13,2)</f>
        <v>0</v>
      </c>
      <c r="F13" s="11">
        <v>0</v>
      </c>
      <c r="G13" s="2">
        <f>ROUND(E13*F13,2)</f>
        <v>0</v>
      </c>
      <c r="H13" s="2">
        <f>ROUND(E13-G13,2)</f>
        <v>0</v>
      </c>
    </row>
    <row r="14" spans="1:8" x14ac:dyDescent="0.45">
      <c r="A14" s="7" t="s">
        <v>142</v>
      </c>
      <c r="E14" s="22">
        <f>SUM(E11:E13)</f>
        <v>1007.8199999999999</v>
      </c>
      <c r="F14" s="7"/>
      <c r="G14" s="12">
        <f>SUM(G11:G13)</f>
        <v>251.96</v>
      </c>
      <c r="H14" s="23">
        <f>ROUND(E14-G14,2)</f>
        <v>755.86</v>
      </c>
    </row>
    <row r="15" spans="1:8" ht="7.5" customHeight="1" x14ac:dyDescent="0.45">
      <c r="A15" t="s">
        <v>8</v>
      </c>
    </row>
    <row r="16" spans="1:8" x14ac:dyDescent="0.45">
      <c r="A16" s="7" t="s">
        <v>143</v>
      </c>
    </row>
    <row r="17" spans="1:10" x14ac:dyDescent="0.45">
      <c r="A17" s="13" t="s">
        <v>32</v>
      </c>
    </row>
    <row r="18" spans="1:10" x14ac:dyDescent="0.45">
      <c r="A18" s="14" t="s">
        <v>33</v>
      </c>
      <c r="B18" s="14" t="s">
        <v>16</v>
      </c>
      <c r="C18" s="15"/>
      <c r="D18" s="14"/>
      <c r="E18" s="8">
        <f>G11+G12</f>
        <v>251.96</v>
      </c>
      <c r="F18" s="16"/>
      <c r="G18" s="8"/>
      <c r="H18" s="8">
        <f>E18</f>
        <v>251.96</v>
      </c>
    </row>
    <row r="19" spans="1:10" x14ac:dyDescent="0.45">
      <c r="A19" s="13" t="s">
        <v>15</v>
      </c>
    </row>
    <row r="20" spans="1:10" x14ac:dyDescent="0.45">
      <c r="A20" s="14" t="s">
        <v>84</v>
      </c>
      <c r="B20" s="14" t="s">
        <v>37</v>
      </c>
      <c r="C20" s="15">
        <v>2.38</v>
      </c>
      <c r="D20" s="14">
        <v>47.5</v>
      </c>
      <c r="E20" s="8">
        <f>ROUND(C20*D20,2)</f>
        <v>113.05</v>
      </c>
      <c r="F20" s="16">
        <v>0</v>
      </c>
      <c r="G20" s="8">
        <f>ROUND(E20*F20,2)</f>
        <v>0</v>
      </c>
      <c r="H20" s="8">
        <f>ROUND(E20-G20,2)</f>
        <v>113.05</v>
      </c>
    </row>
    <row r="21" spans="1:10" x14ac:dyDescent="0.45">
      <c r="A21" s="13" t="s">
        <v>27</v>
      </c>
      <c r="J21" s="28"/>
    </row>
    <row r="22" spans="1:10" ht="15.75" x14ac:dyDescent="0.45">
      <c r="A22" s="14" t="s">
        <v>43</v>
      </c>
      <c r="B22" s="14" t="s">
        <v>9</v>
      </c>
      <c r="C22" s="15">
        <v>9.5</v>
      </c>
      <c r="D22" s="14">
        <v>11</v>
      </c>
      <c r="E22" s="8">
        <f>ROUND(C22*D22,2)</f>
        <v>104.5</v>
      </c>
      <c r="F22" s="16">
        <v>0</v>
      </c>
      <c r="G22" s="8">
        <f>ROUND(E22*F22,2)</f>
        <v>0</v>
      </c>
      <c r="H22" s="8">
        <f>ROUND(E22-G22,2)</f>
        <v>104.5</v>
      </c>
      <c r="I22" s="8"/>
      <c r="J22" s="28"/>
    </row>
    <row r="23" spans="1:10" ht="15.75" x14ac:dyDescent="0.45">
      <c r="A23" s="14" t="s">
        <v>45</v>
      </c>
      <c r="B23" s="14" t="s">
        <v>9</v>
      </c>
      <c r="C23" s="15">
        <v>10</v>
      </c>
      <c r="D23" s="14">
        <v>2</v>
      </c>
      <c r="E23" s="8">
        <f>ROUND(C23*D23,2)</f>
        <v>20</v>
      </c>
      <c r="F23" s="16">
        <v>0</v>
      </c>
      <c r="G23" s="8">
        <f>ROUND(E23*F23,2)</f>
        <v>0</v>
      </c>
      <c r="H23" s="8">
        <f>ROUND(E23-G23,2)</f>
        <v>20</v>
      </c>
      <c r="I23" s="8"/>
      <c r="J23" s="28"/>
    </row>
    <row r="24" spans="1:10" ht="15.75" x14ac:dyDescent="0.45">
      <c r="A24" s="14" t="s">
        <v>44</v>
      </c>
      <c r="B24" s="14" t="s">
        <v>26</v>
      </c>
      <c r="C24" s="18">
        <v>0.1</v>
      </c>
      <c r="D24" s="14">
        <v>0</v>
      </c>
      <c r="E24" s="8">
        <f>ROUND((C24*D24),-1)</f>
        <v>0</v>
      </c>
      <c r="F24" s="16">
        <v>0</v>
      </c>
      <c r="G24" s="8">
        <f>ROUND(E24*F24,2)</f>
        <v>0</v>
      </c>
      <c r="H24" s="8">
        <f>ROUND(E24-G24,2)</f>
        <v>0</v>
      </c>
      <c r="I24" s="8"/>
      <c r="J24" s="29"/>
    </row>
    <row r="25" spans="1:10" x14ac:dyDescent="0.45">
      <c r="A25" s="13" t="s">
        <v>10</v>
      </c>
      <c r="J25" s="28"/>
    </row>
    <row r="26" spans="1:10" ht="15.75" x14ac:dyDescent="0.45">
      <c r="A26" s="14" t="s">
        <v>36</v>
      </c>
      <c r="B26" s="14" t="s">
        <v>26</v>
      </c>
      <c r="C26" s="15">
        <v>0.40500000000000003</v>
      </c>
      <c r="D26" s="14">
        <v>100</v>
      </c>
      <c r="E26" s="8">
        <f t="shared" ref="E26:E30" si="0">ROUND(C26*D26,2)</f>
        <v>40.5</v>
      </c>
      <c r="F26" s="16">
        <v>0</v>
      </c>
      <c r="G26" s="8">
        <f t="shared" ref="G26:G30" si="1">ROUND(E26*F26,2)</f>
        <v>0</v>
      </c>
      <c r="H26" s="8">
        <f t="shared" ref="H26:H30" si="2">ROUND(E26-G26,2)</f>
        <v>40.5</v>
      </c>
      <c r="I26" s="8"/>
      <c r="J26" s="28"/>
    </row>
    <row r="27" spans="1:10" ht="15.75" x14ac:dyDescent="0.45">
      <c r="A27" s="14" t="s">
        <v>28</v>
      </c>
      <c r="B27" s="14" t="s">
        <v>26</v>
      </c>
      <c r="C27" s="15">
        <v>0.22</v>
      </c>
      <c r="D27" s="14">
        <v>100</v>
      </c>
      <c r="E27" s="8">
        <f t="shared" si="0"/>
        <v>22</v>
      </c>
      <c r="F27" s="16">
        <v>0</v>
      </c>
      <c r="G27" s="8">
        <f t="shared" si="1"/>
        <v>0</v>
      </c>
      <c r="H27" s="8">
        <f t="shared" si="2"/>
        <v>22</v>
      </c>
      <c r="I27" s="8"/>
      <c r="J27" s="28"/>
    </row>
    <row r="28" spans="1:10" ht="15.75" x14ac:dyDescent="0.45">
      <c r="A28" s="14" t="s">
        <v>85</v>
      </c>
      <c r="B28" s="14" t="s">
        <v>26</v>
      </c>
      <c r="C28" s="15">
        <v>0.32183499999999998</v>
      </c>
      <c r="D28" s="14">
        <v>275</v>
      </c>
      <c r="E28" s="8">
        <f t="shared" si="0"/>
        <v>88.5</v>
      </c>
      <c r="F28" s="16">
        <v>0</v>
      </c>
      <c r="G28" s="8">
        <f t="shared" si="1"/>
        <v>0</v>
      </c>
      <c r="H28" s="8">
        <f t="shared" si="2"/>
        <v>88.5</v>
      </c>
      <c r="I28" s="8"/>
      <c r="J28" s="28"/>
    </row>
    <row r="29" spans="1:10" ht="15.75" x14ac:dyDescent="0.45">
      <c r="A29" s="14" t="s">
        <v>66</v>
      </c>
      <c r="B29" s="14" t="s">
        <v>26</v>
      </c>
      <c r="C29" s="15">
        <v>0.26750000000000002</v>
      </c>
      <c r="D29" s="14">
        <v>50</v>
      </c>
      <c r="E29" s="8">
        <f t="shared" si="0"/>
        <v>13.38</v>
      </c>
      <c r="F29" s="16">
        <v>0</v>
      </c>
      <c r="G29" s="8">
        <f t="shared" si="1"/>
        <v>0</v>
      </c>
      <c r="H29" s="8">
        <f t="shared" si="2"/>
        <v>13.38</v>
      </c>
      <c r="I29" s="8"/>
      <c r="J29" s="28"/>
    </row>
    <row r="30" spans="1:10" ht="15.75" x14ac:dyDescent="0.45">
      <c r="A30" s="14" t="s">
        <v>60</v>
      </c>
      <c r="B30" s="14" t="s">
        <v>26</v>
      </c>
      <c r="C30" s="15">
        <v>0.72</v>
      </c>
      <c r="D30" s="14">
        <v>1</v>
      </c>
      <c r="E30" s="8">
        <f t="shared" si="0"/>
        <v>0.72</v>
      </c>
      <c r="F30" s="16">
        <v>0</v>
      </c>
      <c r="G30" s="8">
        <f t="shared" si="1"/>
        <v>0</v>
      </c>
      <c r="H30" s="8">
        <f t="shared" si="2"/>
        <v>0.72</v>
      </c>
      <c r="I30" s="8"/>
      <c r="J30" s="29"/>
    </row>
    <row r="31" spans="1:10" x14ac:dyDescent="0.45">
      <c r="A31" s="13" t="s">
        <v>13</v>
      </c>
      <c r="J31" s="28"/>
    </row>
    <row r="32" spans="1:10" ht="15.75" x14ac:dyDescent="0.45">
      <c r="A32" s="14" t="s">
        <v>86</v>
      </c>
      <c r="B32" s="14" t="s">
        <v>11</v>
      </c>
      <c r="C32" s="15">
        <v>2.25</v>
      </c>
      <c r="D32" s="14">
        <v>2</v>
      </c>
      <c r="E32" s="8">
        <f t="shared" ref="E32:E42" si="3">ROUND(C32*D32,2)</f>
        <v>4.5</v>
      </c>
      <c r="F32" s="16">
        <v>0</v>
      </c>
      <c r="G32" s="8">
        <f t="shared" ref="G32:G42" si="4">ROUND(E32*F32,2)</f>
        <v>0</v>
      </c>
      <c r="H32" s="8">
        <f t="shared" ref="H32:H42" si="5">ROUND(E32-G32,2)</f>
        <v>4.5</v>
      </c>
      <c r="I32" s="8"/>
      <c r="J32" s="30"/>
    </row>
    <row r="33" spans="1:10" ht="15.75" x14ac:dyDescent="0.45">
      <c r="A33" s="14" t="s">
        <v>42</v>
      </c>
      <c r="B33" s="14" t="s">
        <v>11</v>
      </c>
      <c r="C33" s="15">
        <v>4.375</v>
      </c>
      <c r="D33" s="14">
        <v>1.5</v>
      </c>
      <c r="E33" s="8">
        <f t="shared" si="3"/>
        <v>6.56</v>
      </c>
      <c r="F33" s="16">
        <v>0</v>
      </c>
      <c r="G33" s="8">
        <f t="shared" si="4"/>
        <v>0</v>
      </c>
      <c r="H33" s="8">
        <f t="shared" si="5"/>
        <v>6.56</v>
      </c>
      <c r="I33" s="8"/>
      <c r="J33" s="28"/>
    </row>
    <row r="34" spans="1:10" ht="15.75" x14ac:dyDescent="0.45">
      <c r="A34" s="14" t="s">
        <v>87</v>
      </c>
      <c r="B34" s="14" t="s">
        <v>11</v>
      </c>
      <c r="C34" s="15">
        <v>25.5</v>
      </c>
      <c r="D34" s="14">
        <v>1</v>
      </c>
      <c r="E34" s="8">
        <f t="shared" ref="E34" si="6">ROUND(C34*D34,2)</f>
        <v>25.5</v>
      </c>
      <c r="F34" s="16">
        <v>0</v>
      </c>
      <c r="G34" s="8">
        <f t="shared" ref="G34" si="7">ROUND(E34*F34,2)</f>
        <v>0</v>
      </c>
      <c r="H34" s="8">
        <f t="shared" ref="H34" si="8">ROUND(E34-G34,2)</f>
        <v>25.5</v>
      </c>
      <c r="I34" s="8"/>
      <c r="J34" s="28"/>
    </row>
    <row r="35" spans="1:10" ht="15.75" x14ac:dyDescent="0.45">
      <c r="A35" s="14" t="s">
        <v>61</v>
      </c>
      <c r="B35" s="14" t="s">
        <v>11</v>
      </c>
      <c r="C35" s="15">
        <v>2.5</v>
      </c>
      <c r="D35" s="14">
        <v>1.6</v>
      </c>
      <c r="E35" s="8">
        <f t="shared" ref="E35" si="9">ROUND(C35*D35,2)</f>
        <v>4</v>
      </c>
      <c r="F35" s="16">
        <v>0</v>
      </c>
      <c r="G35" s="8">
        <f t="shared" ref="G35" si="10">ROUND(E35*F35,2)</f>
        <v>0</v>
      </c>
      <c r="H35" s="8">
        <f t="shared" ref="H35" si="11">ROUND(E35-G35,2)</f>
        <v>4</v>
      </c>
      <c r="I35" s="8"/>
      <c r="J35" s="28"/>
    </row>
    <row r="36" spans="1:10" ht="15.75" x14ac:dyDescent="0.45">
      <c r="A36" s="14" t="s">
        <v>88</v>
      </c>
      <c r="B36" s="14" t="s">
        <v>12</v>
      </c>
      <c r="C36" s="15">
        <v>0.28875000000000001</v>
      </c>
      <c r="D36" s="14">
        <v>32</v>
      </c>
      <c r="E36" s="8">
        <f t="shared" si="3"/>
        <v>9.24</v>
      </c>
      <c r="F36" s="16">
        <v>0</v>
      </c>
      <c r="G36" s="8">
        <f t="shared" si="4"/>
        <v>0</v>
      </c>
      <c r="H36" s="8">
        <f t="shared" si="5"/>
        <v>9.24</v>
      </c>
      <c r="I36" s="8"/>
      <c r="J36" s="28"/>
    </row>
    <row r="37" spans="1:10" ht="15.75" x14ac:dyDescent="0.45">
      <c r="A37" s="14" t="s">
        <v>62</v>
      </c>
      <c r="B37" s="14" t="s">
        <v>12</v>
      </c>
      <c r="C37" s="15">
        <v>0.84234374999999995</v>
      </c>
      <c r="D37" s="14">
        <v>12.8</v>
      </c>
      <c r="E37" s="8">
        <f t="shared" si="3"/>
        <v>10.78</v>
      </c>
      <c r="F37" s="16">
        <v>0</v>
      </c>
      <c r="G37" s="8">
        <f t="shared" si="4"/>
        <v>0</v>
      </c>
      <c r="H37" s="8">
        <f t="shared" si="5"/>
        <v>10.78</v>
      </c>
      <c r="I37" s="8"/>
      <c r="J37" s="28"/>
    </row>
    <row r="38" spans="1:10" ht="15.75" x14ac:dyDescent="0.45">
      <c r="A38" s="14" t="s">
        <v>89</v>
      </c>
      <c r="B38" s="14" t="s">
        <v>12</v>
      </c>
      <c r="C38" s="15">
        <v>0.28875000000000001</v>
      </c>
      <c r="D38" s="14">
        <v>32</v>
      </c>
      <c r="E38" s="8">
        <f t="shared" ref="E38:E39" si="12">ROUND(C38*D38,2)</f>
        <v>9.24</v>
      </c>
      <c r="F38" s="16">
        <v>0</v>
      </c>
      <c r="G38" s="8">
        <f t="shared" ref="G38:G39" si="13">ROUND(E38*F38,2)</f>
        <v>0</v>
      </c>
      <c r="H38" s="8">
        <f t="shared" ref="H38:H39" si="14">ROUND(E38-G38,2)</f>
        <v>9.24</v>
      </c>
      <c r="I38" s="14"/>
      <c r="J38" s="28"/>
    </row>
    <row r="39" spans="1:10" ht="15.75" x14ac:dyDescent="0.45">
      <c r="A39" s="14" t="s">
        <v>63</v>
      </c>
      <c r="B39" s="14" t="s">
        <v>11</v>
      </c>
      <c r="C39" s="15">
        <v>5.0387500000000003</v>
      </c>
      <c r="D39" s="14">
        <v>1</v>
      </c>
      <c r="E39" s="8">
        <f t="shared" si="12"/>
        <v>5.04</v>
      </c>
      <c r="F39" s="16">
        <v>0</v>
      </c>
      <c r="G39" s="8">
        <f t="shared" si="13"/>
        <v>0</v>
      </c>
      <c r="H39" s="8">
        <f t="shared" si="14"/>
        <v>5.04</v>
      </c>
      <c r="I39" s="14"/>
      <c r="J39" s="28"/>
    </row>
    <row r="40" spans="1:10" ht="15.75" x14ac:dyDescent="0.45">
      <c r="A40" s="14" t="s">
        <v>90</v>
      </c>
      <c r="B40" s="14" t="s">
        <v>12</v>
      </c>
      <c r="C40" s="15">
        <v>0.28875000000000001</v>
      </c>
      <c r="D40" s="14">
        <v>32</v>
      </c>
      <c r="E40" s="8">
        <f t="shared" ref="E40" si="15">ROUND(C40*D40,2)</f>
        <v>9.24</v>
      </c>
      <c r="F40" s="16">
        <v>0</v>
      </c>
      <c r="G40" s="8">
        <f t="shared" ref="G40" si="16">ROUND(E40*F40,2)</f>
        <v>0</v>
      </c>
      <c r="H40" s="8">
        <f t="shared" ref="H40" si="17">ROUND(E40-G40,2)</f>
        <v>9.24</v>
      </c>
      <c r="I40" s="14"/>
      <c r="J40" s="28"/>
    </row>
    <row r="41" spans="1:10" ht="15.75" x14ac:dyDescent="0.45">
      <c r="A41" s="14" t="s">
        <v>67</v>
      </c>
      <c r="B41" s="14" t="s">
        <v>11</v>
      </c>
      <c r="C41" s="15">
        <v>4.4637500000000001</v>
      </c>
      <c r="D41" s="14">
        <v>1.5</v>
      </c>
      <c r="E41" s="8">
        <f t="shared" ref="E41" si="18">ROUND(C41*D41,2)</f>
        <v>6.7</v>
      </c>
      <c r="F41" s="16">
        <v>0</v>
      </c>
      <c r="G41" s="8">
        <f t="shared" ref="G41" si="19">ROUND(E41*F41,2)</f>
        <v>0</v>
      </c>
      <c r="H41" s="8">
        <f t="shared" ref="H41" si="20">ROUND(E41-G41,2)</f>
        <v>6.7</v>
      </c>
      <c r="I41" s="8"/>
      <c r="J41" s="28"/>
    </row>
    <row r="42" spans="1:10" ht="15.75" x14ac:dyDescent="0.45">
      <c r="A42" s="14" t="s">
        <v>68</v>
      </c>
      <c r="B42" s="14" t="s">
        <v>40</v>
      </c>
      <c r="C42" s="15">
        <v>14.375</v>
      </c>
      <c r="D42" s="14">
        <v>1.5</v>
      </c>
      <c r="E42" s="8">
        <f t="shared" si="3"/>
        <v>21.56</v>
      </c>
      <c r="F42" s="16">
        <v>0</v>
      </c>
      <c r="G42" s="8">
        <f t="shared" si="4"/>
        <v>0</v>
      </c>
      <c r="H42" s="8">
        <f t="shared" si="5"/>
        <v>21.56</v>
      </c>
      <c r="I42" s="8"/>
      <c r="J42" s="29"/>
    </row>
    <row r="43" spans="1:10" x14ac:dyDescent="0.45">
      <c r="A43" s="13" t="s">
        <v>14</v>
      </c>
      <c r="J43" s="28"/>
    </row>
    <row r="44" spans="1:10" ht="15.75" x14ac:dyDescent="0.45">
      <c r="A44" s="14" t="s">
        <v>80</v>
      </c>
      <c r="B44" s="14" t="s">
        <v>12</v>
      </c>
      <c r="C44" s="15">
        <v>5.95</v>
      </c>
      <c r="D44" s="14">
        <v>2</v>
      </c>
      <c r="E44" s="8">
        <f t="shared" ref="E44:E47" si="21">ROUND(C44*D44,2)</f>
        <v>11.9</v>
      </c>
      <c r="F44" s="16">
        <v>0</v>
      </c>
      <c r="G44" s="8">
        <f t="shared" ref="G44:G47" si="22">ROUND(E44*F44,2)</f>
        <v>0</v>
      </c>
      <c r="H44" s="8">
        <f t="shared" ref="H44:H47" si="23">ROUND(E44-G44,2)</f>
        <v>11.9</v>
      </c>
      <c r="J44" s="30"/>
    </row>
    <row r="45" spans="1:10" ht="15.75" x14ac:dyDescent="0.45">
      <c r="A45" s="14" t="s">
        <v>64</v>
      </c>
      <c r="B45" s="14" t="s">
        <v>12</v>
      </c>
      <c r="C45" s="15">
        <v>1.1971354166666666</v>
      </c>
      <c r="D45" s="14">
        <v>6</v>
      </c>
      <c r="E45" s="8">
        <f t="shared" si="21"/>
        <v>7.18</v>
      </c>
      <c r="F45" s="16">
        <v>0</v>
      </c>
      <c r="G45" s="8">
        <f t="shared" si="22"/>
        <v>0</v>
      </c>
      <c r="H45" s="8">
        <f t="shared" si="23"/>
        <v>7.18</v>
      </c>
      <c r="J45" s="28"/>
    </row>
    <row r="46" spans="1:10" ht="15.75" x14ac:dyDescent="0.45">
      <c r="A46" s="14" t="s">
        <v>81</v>
      </c>
      <c r="B46" s="14" t="s">
        <v>12</v>
      </c>
      <c r="C46" s="15">
        <v>5.95</v>
      </c>
      <c r="D46" s="14">
        <v>2</v>
      </c>
      <c r="E46" s="8">
        <f t="shared" si="21"/>
        <v>11.9</v>
      </c>
      <c r="F46" s="16">
        <v>0</v>
      </c>
      <c r="G46" s="8">
        <f t="shared" si="22"/>
        <v>0</v>
      </c>
      <c r="H46" s="8">
        <f t="shared" si="23"/>
        <v>11.9</v>
      </c>
      <c r="J46" s="28"/>
    </row>
    <row r="47" spans="1:10" ht="15.75" x14ac:dyDescent="0.45">
      <c r="A47" s="14" t="s">
        <v>69</v>
      </c>
      <c r="B47" s="14" t="s">
        <v>12</v>
      </c>
      <c r="C47" s="15">
        <v>1.1971354166666666</v>
      </c>
      <c r="D47" s="14">
        <v>6</v>
      </c>
      <c r="E47" s="8">
        <f t="shared" si="21"/>
        <v>7.18</v>
      </c>
      <c r="F47" s="16">
        <v>0</v>
      </c>
      <c r="G47" s="8">
        <f t="shared" si="22"/>
        <v>0</v>
      </c>
      <c r="H47" s="8">
        <f t="shared" si="23"/>
        <v>7.18</v>
      </c>
      <c r="J47" s="28"/>
    </row>
    <row r="48" spans="1:10" ht="15.75" x14ac:dyDescent="0.45">
      <c r="A48" s="14" t="s">
        <v>71</v>
      </c>
      <c r="B48" s="14" t="s">
        <v>12</v>
      </c>
      <c r="C48" s="15">
        <v>7.859375</v>
      </c>
      <c r="D48" s="14">
        <v>2</v>
      </c>
      <c r="E48" s="8">
        <f t="shared" ref="E48" si="24">ROUND(C48*D48,2)</f>
        <v>15.72</v>
      </c>
      <c r="F48" s="16">
        <v>0</v>
      </c>
      <c r="G48" s="8">
        <f t="shared" ref="G48" si="25">ROUND(E48*F48,2)</f>
        <v>0</v>
      </c>
      <c r="H48" s="8">
        <f t="shared" ref="H48" si="26">ROUND(E48-G48,2)</f>
        <v>15.72</v>
      </c>
      <c r="J48" s="28"/>
    </row>
    <row r="49" spans="1:10" ht="15.75" x14ac:dyDescent="0.45">
      <c r="A49" s="14" t="s">
        <v>72</v>
      </c>
      <c r="B49" s="14" t="s">
        <v>12</v>
      </c>
      <c r="C49" s="15">
        <v>7.859375</v>
      </c>
      <c r="D49" s="14">
        <v>2</v>
      </c>
      <c r="E49" s="8">
        <f t="shared" ref="E49" si="27">ROUND(C49*D49,2)</f>
        <v>15.72</v>
      </c>
      <c r="F49" s="16">
        <v>0</v>
      </c>
      <c r="G49" s="8">
        <f t="shared" ref="G49" si="28">ROUND(E49*F49,2)</f>
        <v>0</v>
      </c>
      <c r="H49" s="8">
        <f t="shared" ref="H49" si="29">ROUND(E49-G49,2)</f>
        <v>15.72</v>
      </c>
      <c r="J49" s="28"/>
    </row>
    <row r="50" spans="1:10" x14ac:dyDescent="0.45">
      <c r="A50" s="13" t="s">
        <v>49</v>
      </c>
    </row>
    <row r="51" spans="1:10" ht="15.75" x14ac:dyDescent="0.45">
      <c r="A51" s="14" t="s">
        <v>65</v>
      </c>
      <c r="B51" s="14" t="s">
        <v>12</v>
      </c>
      <c r="C51" s="15">
        <v>4.9796874999999997E-2</v>
      </c>
      <c r="D51" s="14">
        <v>16</v>
      </c>
      <c r="E51" s="8">
        <f t="shared" ref="E51" si="30">ROUND(C51*D51,2)</f>
        <v>0.8</v>
      </c>
      <c r="F51" s="16">
        <v>0</v>
      </c>
      <c r="G51" s="8">
        <f t="shared" ref="G51" si="31">ROUND(E51*F51,2)</f>
        <v>0</v>
      </c>
      <c r="H51" s="8">
        <f t="shared" ref="H51" si="32">ROUND(E51-G51,2)</f>
        <v>0.8</v>
      </c>
    </row>
    <row r="52" spans="1:10" ht="15.75" x14ac:dyDescent="0.45">
      <c r="A52" s="14" t="s">
        <v>70</v>
      </c>
      <c r="B52" s="14" t="s">
        <v>12</v>
      </c>
      <c r="C52" s="15">
        <v>4.9796874999999997E-2</v>
      </c>
      <c r="D52" s="14">
        <v>20</v>
      </c>
      <c r="E52" s="8">
        <f t="shared" ref="E52:E54" si="33">ROUND(C52*D52,2)</f>
        <v>1</v>
      </c>
      <c r="F52" s="16">
        <v>0</v>
      </c>
      <c r="G52" s="8">
        <f t="shared" ref="G52:G54" si="34">ROUND(E52*F52,2)</f>
        <v>0</v>
      </c>
      <c r="H52" s="8">
        <f t="shared" ref="H52:H54" si="35">ROUND(E52-G52,2)</f>
        <v>1</v>
      </c>
    </row>
    <row r="53" spans="1:10" ht="15.75" x14ac:dyDescent="0.45">
      <c r="A53" s="14" t="s">
        <v>73</v>
      </c>
      <c r="B53" s="14" t="s">
        <v>12</v>
      </c>
      <c r="C53" s="15">
        <v>4.9796874999999997E-2</v>
      </c>
      <c r="D53" s="14">
        <v>20</v>
      </c>
      <c r="E53" s="8">
        <f t="shared" si="33"/>
        <v>1</v>
      </c>
      <c r="F53" s="16">
        <v>0</v>
      </c>
      <c r="G53" s="8">
        <f t="shared" si="34"/>
        <v>0</v>
      </c>
      <c r="H53" s="8">
        <f t="shared" si="35"/>
        <v>1</v>
      </c>
    </row>
    <row r="54" spans="1:10" ht="15.75" x14ac:dyDescent="0.45">
      <c r="A54" s="14" t="s">
        <v>74</v>
      </c>
      <c r="B54" s="14" t="s">
        <v>12</v>
      </c>
      <c r="C54" s="15">
        <v>4.9796874999999997E-2</v>
      </c>
      <c r="D54" s="14">
        <v>20</v>
      </c>
      <c r="E54" s="8">
        <f t="shared" si="33"/>
        <v>1</v>
      </c>
      <c r="F54" s="16">
        <v>0</v>
      </c>
      <c r="G54" s="8">
        <f t="shared" si="34"/>
        <v>0</v>
      </c>
      <c r="H54" s="8">
        <f t="shared" si="35"/>
        <v>1</v>
      </c>
    </row>
    <row r="55" spans="1:10" x14ac:dyDescent="0.45">
      <c r="A55" s="13" t="s">
        <v>50</v>
      </c>
    </row>
    <row r="56" spans="1:10" ht="15.75" x14ac:dyDescent="0.45">
      <c r="A56" s="14" t="s">
        <v>75</v>
      </c>
      <c r="B56" s="14" t="s">
        <v>12</v>
      </c>
      <c r="C56" s="15">
        <v>0.78125</v>
      </c>
      <c r="D56" s="14">
        <v>2</v>
      </c>
      <c r="E56" s="8">
        <f t="shared" ref="E56:E60" si="36">ROUND(C56*D56,2)</f>
        <v>1.56</v>
      </c>
      <c r="F56" s="16">
        <v>0</v>
      </c>
      <c r="G56" s="8">
        <f t="shared" ref="G56:G60" si="37">ROUND(E56*F56,2)</f>
        <v>0</v>
      </c>
      <c r="H56" s="8">
        <f t="shared" ref="H56:H60" si="38">ROUND(E56-G56,2)</f>
        <v>1.56</v>
      </c>
      <c r="J56" s="12"/>
    </row>
    <row r="57" spans="1:10" ht="15.75" x14ac:dyDescent="0.45">
      <c r="A57" s="14" t="s">
        <v>76</v>
      </c>
      <c r="B57" s="14" t="s">
        <v>12</v>
      </c>
      <c r="C57" s="15">
        <v>0.5234375</v>
      </c>
      <c r="D57" s="14">
        <v>6</v>
      </c>
      <c r="E57" s="8">
        <f t="shared" si="36"/>
        <v>3.14</v>
      </c>
      <c r="F57" s="16">
        <v>0</v>
      </c>
      <c r="G57" s="8">
        <f t="shared" si="37"/>
        <v>0</v>
      </c>
      <c r="H57" s="8">
        <f t="shared" si="38"/>
        <v>3.14</v>
      </c>
    </row>
    <row r="58" spans="1:10" ht="15.75" x14ac:dyDescent="0.45">
      <c r="A58" s="14" t="s">
        <v>77</v>
      </c>
      <c r="B58" s="14" t="s">
        <v>12</v>
      </c>
      <c r="C58" s="15">
        <v>0.28125</v>
      </c>
      <c r="D58" s="14">
        <v>6</v>
      </c>
      <c r="E58" s="8">
        <f t="shared" si="36"/>
        <v>1.69</v>
      </c>
      <c r="F58" s="16">
        <v>0</v>
      </c>
      <c r="G58" s="8">
        <f t="shared" si="37"/>
        <v>0</v>
      </c>
      <c r="H58" s="8">
        <f t="shared" si="38"/>
        <v>1.69</v>
      </c>
    </row>
    <row r="59" spans="1:10" ht="15.75" x14ac:dyDescent="0.45">
      <c r="A59" s="14" t="s">
        <v>78</v>
      </c>
      <c r="B59" s="14" t="s">
        <v>12</v>
      </c>
      <c r="C59" s="15">
        <v>0.5234375</v>
      </c>
      <c r="D59" s="14">
        <v>8</v>
      </c>
      <c r="E59" s="8">
        <f t="shared" si="36"/>
        <v>4.1900000000000004</v>
      </c>
      <c r="F59" s="16">
        <v>0</v>
      </c>
      <c r="G59" s="8">
        <f t="shared" si="37"/>
        <v>0</v>
      </c>
      <c r="H59" s="8">
        <f t="shared" si="38"/>
        <v>4.1900000000000004</v>
      </c>
    </row>
    <row r="60" spans="1:10" ht="15.75" x14ac:dyDescent="0.45">
      <c r="A60" s="14" t="s">
        <v>79</v>
      </c>
      <c r="B60" s="14" t="s">
        <v>12</v>
      </c>
      <c r="C60" s="15">
        <v>0.28125</v>
      </c>
      <c r="D60" s="14">
        <v>32</v>
      </c>
      <c r="E60" s="8">
        <f t="shared" si="36"/>
        <v>9</v>
      </c>
      <c r="F60" s="16">
        <v>0</v>
      </c>
      <c r="G60" s="8">
        <f t="shared" si="37"/>
        <v>0</v>
      </c>
      <c r="H60" s="8">
        <f t="shared" si="38"/>
        <v>9</v>
      </c>
    </row>
    <row r="61" spans="1:10" x14ac:dyDescent="0.45">
      <c r="A61" s="13" t="s">
        <v>38</v>
      </c>
    </row>
    <row r="62" spans="1:10" x14ac:dyDescent="0.45">
      <c r="A62" s="14" t="s">
        <v>39</v>
      </c>
      <c r="B62" s="14" t="s">
        <v>16</v>
      </c>
      <c r="C62" s="15">
        <v>16.25</v>
      </c>
      <c r="D62" s="14">
        <v>1</v>
      </c>
      <c r="E62" s="8">
        <f>ROUND(C62*D62,2)</f>
        <v>16.25</v>
      </c>
      <c r="F62" s="16">
        <v>0</v>
      </c>
      <c r="G62" s="8">
        <f>ROUND(E62*F62,2)</f>
        <v>0</v>
      </c>
      <c r="H62" s="8">
        <f>ROUND(E62-G62,2)</f>
        <v>16.25</v>
      </c>
      <c r="I62" s="8"/>
      <c r="J62" s="28"/>
    </row>
    <row r="63" spans="1:10" x14ac:dyDescent="0.45">
      <c r="A63" s="13" t="s">
        <v>29</v>
      </c>
      <c r="J63" s="28"/>
    </row>
    <row r="64" spans="1:10" x14ac:dyDescent="0.45">
      <c r="A64" s="14" t="s">
        <v>56</v>
      </c>
      <c r="B64" s="14" t="s">
        <v>16</v>
      </c>
      <c r="C64" s="15">
        <v>10</v>
      </c>
      <c r="D64" s="14">
        <v>1</v>
      </c>
      <c r="E64" s="8">
        <f>ROUND(C64*D64,2)</f>
        <v>10</v>
      </c>
      <c r="F64" s="16">
        <v>0</v>
      </c>
      <c r="G64" s="8">
        <f>ROUND(E64*F64,2)</f>
        <v>0</v>
      </c>
      <c r="H64" s="8">
        <f>ROUND(E64-G64,2)</f>
        <v>10</v>
      </c>
      <c r="I64" s="8"/>
      <c r="J64" s="28"/>
    </row>
    <row r="65" spans="1:11" x14ac:dyDescent="0.45">
      <c r="A65" s="13" t="s">
        <v>31</v>
      </c>
      <c r="I65" s="8"/>
      <c r="J65" s="28"/>
    </row>
    <row r="66" spans="1:11" x14ac:dyDescent="0.45">
      <c r="A66" s="14" t="s">
        <v>57</v>
      </c>
      <c r="B66" s="14" t="s">
        <v>16</v>
      </c>
      <c r="C66" s="15">
        <v>28</v>
      </c>
      <c r="D66" s="14">
        <v>1</v>
      </c>
      <c r="E66" s="8">
        <f>ROUND(C66*D66,2)</f>
        <v>28</v>
      </c>
      <c r="F66" s="16">
        <v>0</v>
      </c>
      <c r="G66" s="8">
        <f>ROUND(E66*F66,2)</f>
        <v>0</v>
      </c>
      <c r="H66" s="8">
        <f>ROUND(E66-G66,2)</f>
        <v>28</v>
      </c>
      <c r="I66" s="8"/>
      <c r="J66" s="28"/>
    </row>
    <row r="67" spans="1:11" x14ac:dyDescent="0.45">
      <c r="A67" s="13" t="s">
        <v>17</v>
      </c>
      <c r="J67" s="28"/>
    </row>
    <row r="68" spans="1:11" x14ac:dyDescent="0.45">
      <c r="A68" s="14" t="s">
        <v>18</v>
      </c>
      <c r="B68" s="14" t="s">
        <v>19</v>
      </c>
      <c r="C68" s="15">
        <v>14.83</v>
      </c>
      <c r="D68" s="19">
        <f>7.54/14.83</f>
        <v>0.50842886041807145</v>
      </c>
      <c r="E68" s="8">
        <f>ROUND(C68*D68,2)</f>
        <v>7.54</v>
      </c>
      <c r="F68" s="16">
        <v>0</v>
      </c>
      <c r="G68" s="8">
        <f>ROUND(E68*F68,2)</f>
        <v>0</v>
      </c>
      <c r="H68" s="8">
        <f>ROUND(E68-G68,2)</f>
        <v>7.54</v>
      </c>
      <c r="I68" s="8"/>
      <c r="J68" s="30"/>
      <c r="K68" s="32"/>
    </row>
    <row r="69" spans="1:11" x14ac:dyDescent="0.45">
      <c r="A69" s="14" t="s">
        <v>20</v>
      </c>
      <c r="B69" s="14" t="s">
        <v>19</v>
      </c>
      <c r="C69" s="15">
        <v>14.83</v>
      </c>
      <c r="D69" s="19">
        <f>2.34/14.53</f>
        <v>0.16104611149346179</v>
      </c>
      <c r="E69" s="8">
        <f>ROUND(C69*D69,2)</f>
        <v>2.39</v>
      </c>
      <c r="F69" s="16">
        <v>0</v>
      </c>
      <c r="G69" s="8">
        <f>ROUND(E69*F69,2)</f>
        <v>0</v>
      </c>
      <c r="H69" s="8">
        <f>ROUND(E69-G69,2)</f>
        <v>2.39</v>
      </c>
      <c r="I69" s="8"/>
      <c r="J69" s="28"/>
    </row>
    <row r="70" spans="1:11" x14ac:dyDescent="0.45">
      <c r="A70" s="13" t="s">
        <v>34</v>
      </c>
      <c r="B70" s="14"/>
      <c r="C70" s="15"/>
      <c r="D70" s="14"/>
      <c r="F70" s="16"/>
      <c r="G70" s="8"/>
      <c r="H70" s="8"/>
      <c r="I70" s="8"/>
      <c r="J70" s="28"/>
    </row>
    <row r="71" spans="1:11" x14ac:dyDescent="0.45">
      <c r="A71" s="14" t="s">
        <v>21</v>
      </c>
      <c r="B71" s="14" t="s">
        <v>19</v>
      </c>
      <c r="C71" s="15">
        <v>14.83</v>
      </c>
      <c r="D71" s="19">
        <v>0.61953074337488656</v>
      </c>
      <c r="E71" s="8">
        <f>ROUND(C71*D71,2)</f>
        <v>9.19</v>
      </c>
      <c r="F71" s="16">
        <v>0</v>
      </c>
      <c r="G71" s="8">
        <f>ROUND(E71*F71,2)</f>
        <v>0</v>
      </c>
      <c r="H71" s="8">
        <f>ROUND(E71-G71,2)</f>
        <v>9.19</v>
      </c>
      <c r="I71" s="8"/>
      <c r="J71" s="28"/>
    </row>
    <row r="72" spans="1:11" x14ac:dyDescent="0.45">
      <c r="A72" s="13" t="s">
        <v>22</v>
      </c>
      <c r="I72" s="8"/>
      <c r="J72" s="28"/>
    </row>
    <row r="73" spans="1:11" x14ac:dyDescent="0.45">
      <c r="A73" s="14" t="s">
        <v>18</v>
      </c>
      <c r="B73" s="14" t="s">
        <v>23</v>
      </c>
      <c r="C73" s="15">
        <v>2.46</v>
      </c>
      <c r="D73" s="20">
        <v>3.5028576338657014</v>
      </c>
      <c r="E73" s="8">
        <f>ROUND(C73*D73,2)</f>
        <v>8.6199999999999992</v>
      </c>
      <c r="F73" s="16">
        <v>0</v>
      </c>
      <c r="G73" s="8">
        <f>ROUND(E73*F73,2)</f>
        <v>0</v>
      </c>
      <c r="H73" s="8">
        <f>ROUND(E73-G73,2)</f>
        <v>8.6199999999999992</v>
      </c>
      <c r="I73" s="8"/>
      <c r="J73" s="31"/>
      <c r="K73" s="32"/>
    </row>
    <row r="74" spans="1:11" x14ac:dyDescent="0.45">
      <c r="A74" s="14" t="s">
        <v>20</v>
      </c>
      <c r="B74" s="14" t="s">
        <v>23</v>
      </c>
      <c r="C74" s="15">
        <v>2.46</v>
      </c>
      <c r="D74" s="20">
        <v>3.4611204083340312</v>
      </c>
      <c r="E74" s="8">
        <f>ROUND(C74*D74,2)</f>
        <v>8.51</v>
      </c>
      <c r="F74" s="16">
        <v>0</v>
      </c>
      <c r="G74" s="8">
        <f>ROUND(E74*F74,2)</f>
        <v>0</v>
      </c>
      <c r="H74" s="8">
        <f>ROUND(E74-G74,2)</f>
        <v>8.51</v>
      </c>
      <c r="J74" s="28"/>
    </row>
    <row r="75" spans="1:11" x14ac:dyDescent="0.45">
      <c r="A75" s="14" t="s">
        <v>41</v>
      </c>
      <c r="B75" s="14" t="s">
        <v>23</v>
      </c>
      <c r="C75" s="15">
        <v>2.46</v>
      </c>
      <c r="D75" s="24">
        <f>34.87/C75</f>
        <v>14.174796747967479</v>
      </c>
      <c r="E75" s="8">
        <f>ROUND(C75*D75,2)</f>
        <v>34.869999999999997</v>
      </c>
      <c r="F75" s="16">
        <v>0</v>
      </c>
      <c r="G75" s="8">
        <f>ROUND(E75*F75,2)</f>
        <v>0</v>
      </c>
      <c r="H75" s="8">
        <f>ROUND(E75-G75,2)</f>
        <v>34.869999999999997</v>
      </c>
      <c r="I75" s="8"/>
      <c r="J75" s="30"/>
    </row>
    <row r="76" spans="1:11" x14ac:dyDescent="0.45">
      <c r="A76" s="13" t="s">
        <v>24</v>
      </c>
      <c r="I76" s="8"/>
      <c r="J76" s="28"/>
    </row>
    <row r="77" spans="1:11" x14ac:dyDescent="0.45">
      <c r="A77" s="14" t="s">
        <v>35</v>
      </c>
      <c r="B77" s="14" t="s">
        <v>16</v>
      </c>
      <c r="C77" s="15">
        <v>7.7400220950298984</v>
      </c>
      <c r="D77" s="14">
        <v>1</v>
      </c>
      <c r="E77" s="8">
        <f t="shared" ref="E77:E85" si="39">ROUND(C77*D77,2)</f>
        <v>7.74</v>
      </c>
      <c r="F77" s="16">
        <v>0</v>
      </c>
      <c r="G77" s="8">
        <f t="shared" ref="G77:G86" si="40">ROUND(E77*F77,2)</f>
        <v>0</v>
      </c>
      <c r="H77" s="8">
        <f t="shared" ref="H77:H88" si="41">ROUND(E77-G77,2)</f>
        <v>7.74</v>
      </c>
      <c r="I77" s="8"/>
      <c r="J77" s="28"/>
    </row>
    <row r="78" spans="1:11" x14ac:dyDescent="0.45">
      <c r="A78" s="14" t="s">
        <v>20</v>
      </c>
      <c r="B78" s="14" t="s">
        <v>16</v>
      </c>
      <c r="C78" s="15">
        <v>22.118922553648794</v>
      </c>
      <c r="D78" s="14">
        <v>1</v>
      </c>
      <c r="E78" s="8">
        <f t="shared" si="39"/>
        <v>22.12</v>
      </c>
      <c r="F78" s="16">
        <v>0</v>
      </c>
      <c r="G78" s="8">
        <f t="shared" si="40"/>
        <v>0</v>
      </c>
      <c r="H78" s="8">
        <f t="shared" si="41"/>
        <v>22.12</v>
      </c>
      <c r="I78" s="17"/>
      <c r="J78" s="28"/>
    </row>
    <row r="79" spans="1:11" x14ac:dyDescent="0.45">
      <c r="A79" s="14" t="s">
        <v>41</v>
      </c>
      <c r="B79" s="14" t="s">
        <v>16</v>
      </c>
      <c r="C79" s="15">
        <v>0.37661458333333336</v>
      </c>
      <c r="D79" s="14">
        <v>12</v>
      </c>
      <c r="E79" s="8">
        <f t="shared" si="39"/>
        <v>4.5199999999999996</v>
      </c>
      <c r="F79" s="16">
        <v>0</v>
      </c>
      <c r="G79" s="8">
        <f t="shared" si="40"/>
        <v>0</v>
      </c>
      <c r="H79" s="8">
        <f t="shared" si="41"/>
        <v>4.5199999999999996</v>
      </c>
      <c r="I79" s="12"/>
      <c r="J79" s="29"/>
    </row>
    <row r="80" spans="1:11" x14ac:dyDescent="0.45">
      <c r="A80" s="14" t="s">
        <v>82</v>
      </c>
      <c r="B80" s="14" t="s">
        <v>16</v>
      </c>
      <c r="C80" s="15">
        <v>19.600000000000001</v>
      </c>
      <c r="D80" s="14">
        <v>1</v>
      </c>
      <c r="E80" s="8">
        <f t="shared" si="39"/>
        <v>19.600000000000001</v>
      </c>
      <c r="F80" s="16">
        <v>0</v>
      </c>
      <c r="G80" s="8">
        <f t="shared" si="40"/>
        <v>0</v>
      </c>
      <c r="H80" s="8">
        <f t="shared" ref="H80:H85" si="42">ROUND(E80-G80,2)</f>
        <v>19.600000000000001</v>
      </c>
      <c r="I80" s="12"/>
      <c r="J80" s="29"/>
    </row>
    <row r="81" spans="1:10" x14ac:dyDescent="0.45">
      <c r="A81" s="13" t="s">
        <v>52</v>
      </c>
    </row>
    <row r="82" spans="1:10" x14ac:dyDescent="0.45">
      <c r="A82" s="14" t="s">
        <v>51</v>
      </c>
      <c r="B82" s="14" t="s">
        <v>26</v>
      </c>
      <c r="C82" s="15">
        <v>0.1</v>
      </c>
      <c r="D82" s="14">
        <f>D11</f>
        <v>1200</v>
      </c>
      <c r="E82" s="8">
        <f>ROUND(C82*D82,2)</f>
        <v>120</v>
      </c>
      <c r="F82" s="16">
        <v>0</v>
      </c>
      <c r="G82" s="8">
        <f>ROUND(E82*F82,2)</f>
        <v>0</v>
      </c>
      <c r="H82" s="8">
        <f>ROUND(E82-G82,2)</f>
        <v>120</v>
      </c>
    </row>
    <row r="83" spans="1:10" x14ac:dyDescent="0.45">
      <c r="A83" s="14" t="s">
        <v>53</v>
      </c>
      <c r="B83" s="14" t="s">
        <v>54</v>
      </c>
      <c r="C83" s="15">
        <v>2.4</v>
      </c>
      <c r="D83" s="14">
        <v>20</v>
      </c>
      <c r="E83" s="8">
        <f>ROUND(C83*D83,2)</f>
        <v>48</v>
      </c>
      <c r="F83" s="16">
        <v>0</v>
      </c>
      <c r="G83" s="8">
        <f>ROUND(E83*F83,2)</f>
        <v>0</v>
      </c>
      <c r="H83" s="8">
        <f>ROUND(E83-G83,2)</f>
        <v>48</v>
      </c>
    </row>
    <row r="84" spans="1:10" x14ac:dyDescent="0.45">
      <c r="A84" s="14" t="s">
        <v>55</v>
      </c>
      <c r="B84" s="14" t="s">
        <v>54</v>
      </c>
      <c r="C84" s="15">
        <v>2.4</v>
      </c>
      <c r="D84" s="14">
        <v>4.9249999999999998</v>
      </c>
      <c r="E84" s="8">
        <f>ROUND(C84*D84,2)</f>
        <v>11.82</v>
      </c>
      <c r="F84" s="16">
        <v>0</v>
      </c>
      <c r="G84" s="8">
        <f>ROUND(E84*F84,2)</f>
        <v>0</v>
      </c>
      <c r="H84" s="8">
        <f>ROUND(E84-G84,2)</f>
        <v>11.82</v>
      </c>
    </row>
    <row r="85" spans="1:10" x14ac:dyDescent="0.45">
      <c r="A85" s="14" t="s">
        <v>83</v>
      </c>
      <c r="B85" s="14" t="s">
        <v>16</v>
      </c>
      <c r="C85" s="15">
        <v>3</v>
      </c>
      <c r="D85" s="14">
        <v>1</v>
      </c>
      <c r="E85" s="8">
        <f t="shared" si="39"/>
        <v>3</v>
      </c>
      <c r="F85" s="16">
        <v>0</v>
      </c>
      <c r="G85" s="8">
        <f t="shared" si="40"/>
        <v>0</v>
      </c>
      <c r="H85" s="8">
        <f t="shared" si="42"/>
        <v>3</v>
      </c>
      <c r="I85" s="12"/>
      <c r="J85" s="29"/>
    </row>
    <row r="86" spans="1:10" ht="15" customHeight="1" x14ac:dyDescent="0.45">
      <c r="A86" s="9" t="s">
        <v>25</v>
      </c>
      <c r="B86" s="9" t="s">
        <v>159</v>
      </c>
      <c r="C86" s="87">
        <v>8.2500000000000004E-2</v>
      </c>
      <c r="D86" s="88">
        <f>SUM(H20:H80)</f>
        <v>787.33999999999992</v>
      </c>
      <c r="E86" s="2">
        <f>(C86*0.5)*D86</f>
        <v>32.477775000000001</v>
      </c>
      <c r="F86" s="11">
        <v>0</v>
      </c>
      <c r="G86" s="2">
        <f t="shared" si="40"/>
        <v>0</v>
      </c>
      <c r="H86" s="2">
        <f t="shared" si="41"/>
        <v>32.479999999999997</v>
      </c>
      <c r="I86" s="12"/>
      <c r="J86" s="28"/>
    </row>
    <row r="87" spans="1:10" x14ac:dyDescent="0.45">
      <c r="A87" s="7" t="s">
        <v>58</v>
      </c>
      <c r="E87" s="8">
        <f>SUM(E20:E86)</f>
        <v>1002.6377749999999</v>
      </c>
      <c r="G87" s="12">
        <f>SUM(G22:G86)</f>
        <v>0</v>
      </c>
      <c r="H87" s="12">
        <f t="shared" si="41"/>
        <v>1002.64</v>
      </c>
      <c r="J87" s="28"/>
    </row>
    <row r="88" spans="1:10" x14ac:dyDescent="0.45">
      <c r="A88" s="7" t="s">
        <v>59</v>
      </c>
      <c r="E88" s="22">
        <f>+E14-E87</f>
        <v>5.1822250000000167</v>
      </c>
      <c r="G88" s="12">
        <f>+E18-G87</f>
        <v>251.96</v>
      </c>
      <c r="H88" s="23">
        <f t="shared" si="41"/>
        <v>-246.78</v>
      </c>
      <c r="J88" s="28"/>
    </row>
    <row r="89" spans="1:10" ht="6.75" customHeight="1" x14ac:dyDescent="0.45">
      <c r="A89" t="s">
        <v>8</v>
      </c>
      <c r="I89" s="8"/>
      <c r="J89" s="28"/>
    </row>
    <row r="90" spans="1:10" x14ac:dyDescent="0.45">
      <c r="A90" s="7" t="s">
        <v>149</v>
      </c>
      <c r="I90" s="8"/>
      <c r="J90" s="28"/>
    </row>
    <row r="91" spans="1:10" x14ac:dyDescent="0.45">
      <c r="A91" s="14" t="s">
        <v>30</v>
      </c>
      <c r="B91" s="14" t="s">
        <v>16</v>
      </c>
      <c r="C91" s="15">
        <v>48.436327390788669</v>
      </c>
      <c r="D91" s="14">
        <v>1</v>
      </c>
      <c r="E91" s="8">
        <f>ROUND(C91*D91,2)</f>
        <v>48.44</v>
      </c>
      <c r="F91" s="16">
        <v>0</v>
      </c>
      <c r="G91" s="8">
        <f>ROUND(E91*F91,2)</f>
        <v>0</v>
      </c>
      <c r="H91" s="8">
        <f t="shared" ref="H91:H97" si="43">ROUND(E91-G91,2)</f>
        <v>48.44</v>
      </c>
      <c r="I91" s="17"/>
    </row>
    <row r="92" spans="1:10" x14ac:dyDescent="0.45">
      <c r="A92" s="14" t="s">
        <v>20</v>
      </c>
      <c r="B92" s="14" t="s">
        <v>16</v>
      </c>
      <c r="C92" s="15">
        <v>118.56901662467818</v>
      </c>
      <c r="D92" s="14">
        <v>1</v>
      </c>
      <c r="E92" s="8">
        <f>ROUND(C92*D92,2)</f>
        <v>118.57</v>
      </c>
      <c r="F92" s="16">
        <v>0</v>
      </c>
      <c r="G92" s="8">
        <f>ROUND(E92*F92,2)</f>
        <v>0</v>
      </c>
      <c r="H92" s="8">
        <f t="shared" si="43"/>
        <v>118.57</v>
      </c>
      <c r="I92" s="12"/>
    </row>
    <row r="93" spans="1:10" x14ac:dyDescent="0.45">
      <c r="A93" s="9" t="s">
        <v>41</v>
      </c>
      <c r="B93" s="9" t="s">
        <v>16</v>
      </c>
      <c r="C93" s="10">
        <v>38.155984089812883</v>
      </c>
      <c r="D93" s="9">
        <v>1</v>
      </c>
      <c r="E93" s="2">
        <f>ROUND(C93*D93,2)</f>
        <v>38.159999999999997</v>
      </c>
      <c r="F93" s="11">
        <v>0</v>
      </c>
      <c r="G93" s="2">
        <f>ROUND(E93*F93,2)</f>
        <v>0</v>
      </c>
      <c r="H93" s="2">
        <f t="shared" si="43"/>
        <v>38.159999999999997</v>
      </c>
      <c r="I93" s="12"/>
    </row>
    <row r="94" spans="1:10" x14ac:dyDescent="0.45">
      <c r="A94" s="33" t="s">
        <v>93</v>
      </c>
      <c r="B94" s="33" t="s">
        <v>16</v>
      </c>
      <c r="C94" s="34">
        <v>8.3502672007733434</v>
      </c>
      <c r="D94" s="33">
        <v>1</v>
      </c>
      <c r="E94" s="2">
        <f>ROUND(C94*D94,2)</f>
        <v>8.35</v>
      </c>
      <c r="F94" s="11">
        <v>0</v>
      </c>
      <c r="G94" s="2">
        <f>ROUND(E94*F94,2)</f>
        <v>0</v>
      </c>
      <c r="H94" s="2">
        <f t="shared" si="43"/>
        <v>8.35</v>
      </c>
      <c r="I94" s="12"/>
    </row>
    <row r="95" spans="1:10" x14ac:dyDescent="0.45">
      <c r="A95" s="7" t="s">
        <v>146</v>
      </c>
      <c r="E95" s="8">
        <f>SUM(E91:E94)</f>
        <v>213.51999999999998</v>
      </c>
      <c r="G95" s="12">
        <f>SUM(G91:G93)</f>
        <v>0</v>
      </c>
      <c r="H95" s="12">
        <f t="shared" si="43"/>
        <v>213.52</v>
      </c>
      <c r="I95" s="12"/>
    </row>
    <row r="96" spans="1:10" x14ac:dyDescent="0.45">
      <c r="A96" s="7" t="s">
        <v>147</v>
      </c>
      <c r="E96" s="8">
        <f>+E87+E95</f>
        <v>1216.1577749999999</v>
      </c>
      <c r="G96" s="12">
        <f>+G87+G95</f>
        <v>0</v>
      </c>
      <c r="H96" s="12">
        <f t="shared" si="43"/>
        <v>1216.1600000000001</v>
      </c>
    </row>
    <row r="97" spans="1:8" x14ac:dyDescent="0.45">
      <c r="A97" s="7" t="s">
        <v>148</v>
      </c>
      <c r="E97" s="22">
        <f>+E14-E96</f>
        <v>-208.33777499999997</v>
      </c>
      <c r="G97" s="12">
        <f>+E18-G96</f>
        <v>251.96</v>
      </c>
      <c r="H97" s="23">
        <f t="shared" si="43"/>
        <v>-460.3</v>
      </c>
    </row>
    <row r="98" spans="1:8" ht="8.25" customHeight="1" x14ac:dyDescent="0.45">
      <c r="A98" t="s">
        <v>150</v>
      </c>
    </row>
    <row r="99" spans="1:8" x14ac:dyDescent="0.45">
      <c r="A99" s="13" t="s">
        <v>91</v>
      </c>
      <c r="B99" s="13"/>
      <c r="C99" s="21"/>
      <c r="D99" s="13"/>
      <c r="E99" s="21"/>
      <c r="F99" s="13"/>
    </row>
    <row r="100" spans="1:8" x14ac:dyDescent="0.45">
      <c r="A100" s="13" t="s">
        <v>158</v>
      </c>
      <c r="C100"/>
      <c r="E100"/>
    </row>
    <row r="101" spans="1:8" ht="15" customHeight="1" x14ac:dyDescent="0.45">
      <c r="A101" t="s">
        <v>92</v>
      </c>
      <c r="B101" s="25"/>
      <c r="C101" s="25"/>
      <c r="D101" s="25"/>
      <c r="E101" s="25"/>
      <c r="F101" s="25"/>
      <c r="G101" s="25"/>
      <c r="H101" s="25"/>
    </row>
    <row r="102" spans="1:8" x14ac:dyDescent="0.45">
      <c r="B102" s="25"/>
      <c r="C102" s="25"/>
      <c r="D102" s="25"/>
      <c r="E102" s="25"/>
      <c r="F102" s="25"/>
      <c r="G102" s="25"/>
      <c r="H102" s="25"/>
    </row>
    <row r="103" spans="1:8" x14ac:dyDescent="0.45">
      <c r="A103" s="25"/>
      <c r="B103" s="25"/>
      <c r="C103" s="25"/>
      <c r="D103" s="25"/>
      <c r="E103" s="25"/>
      <c r="F103" s="25"/>
      <c r="G103" s="25"/>
      <c r="H103" s="25"/>
    </row>
  </sheetData>
  <mergeCells count="6">
    <mergeCell ref="A6:H6"/>
    <mergeCell ref="A7:H7"/>
    <mergeCell ref="F8:G8"/>
    <mergeCell ref="A2:A3"/>
    <mergeCell ref="B2:H3"/>
    <mergeCell ref="A5:H5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3E4D3-926E-4E96-BC99-E50BC415ABEC}">
  <dimension ref="A1:Z45"/>
  <sheetViews>
    <sheetView workbookViewId="0">
      <selection activeCell="E26" sqref="E26"/>
    </sheetView>
  </sheetViews>
  <sheetFormatPr defaultColWidth="8.73046875" defaultRowHeight="12.75" x14ac:dyDescent="0.35"/>
  <cols>
    <col min="1" max="1" width="23.73046875" style="37" customWidth="1"/>
    <col min="2" max="2" width="6.3984375" style="37" customWidth="1"/>
    <col min="3" max="3" width="26.3984375" style="37" customWidth="1"/>
    <col min="4" max="4" width="34.33203125" style="37" customWidth="1"/>
    <col min="5" max="5" width="20.73046875" style="37" bestFit="1" customWidth="1"/>
    <col min="6" max="16384" width="8.73046875" style="37"/>
  </cols>
  <sheetData>
    <row r="1" spans="1:26" ht="15.75" customHeight="1" thickBot="1" x14ac:dyDescent="0.45">
      <c r="A1" s="95"/>
      <c r="B1" s="95"/>
      <c r="C1" s="35"/>
      <c r="D1" s="3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5.75" customHeight="1" thickBot="1" x14ac:dyDescent="0.45">
      <c r="A2" s="80" t="s">
        <v>94</v>
      </c>
      <c r="B2" s="81"/>
      <c r="C2" s="81"/>
      <c r="D2" s="82"/>
      <c r="E2" s="38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3.5" customHeight="1" thickBot="1" x14ac:dyDescent="0.45">
      <c r="A3" s="39" t="s">
        <v>95</v>
      </c>
      <c r="B3" s="40" t="s">
        <v>96</v>
      </c>
      <c r="C3" s="41" t="s">
        <v>97</v>
      </c>
      <c r="D3" s="42" t="s">
        <v>98</v>
      </c>
      <c r="E3" s="42" t="s">
        <v>99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2.75" customHeight="1" x14ac:dyDescent="0.4">
      <c r="A4" s="43" t="s">
        <v>100</v>
      </c>
      <c r="B4" s="44" t="s">
        <v>101</v>
      </c>
      <c r="C4" s="45" t="s">
        <v>102</v>
      </c>
      <c r="D4" s="46"/>
      <c r="E4" s="47">
        <v>12.092030644605964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3.5" customHeight="1" x14ac:dyDescent="0.4">
      <c r="A5" s="48" t="s">
        <v>103</v>
      </c>
      <c r="B5" s="49" t="s">
        <v>104</v>
      </c>
      <c r="C5" s="45" t="s">
        <v>105</v>
      </c>
      <c r="D5" s="50" t="s">
        <v>106</v>
      </c>
      <c r="E5" s="51">
        <v>19.5625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3.15" x14ac:dyDescent="0.4">
      <c r="A6" s="52" t="s">
        <v>100</v>
      </c>
      <c r="B6" s="44" t="s">
        <v>101</v>
      </c>
      <c r="C6" s="53" t="s">
        <v>107</v>
      </c>
      <c r="D6" s="50"/>
      <c r="E6" s="51">
        <v>12.092030644605964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26.25" x14ac:dyDescent="0.4">
      <c r="A7" s="48" t="s">
        <v>103</v>
      </c>
      <c r="B7" s="49" t="s">
        <v>104</v>
      </c>
      <c r="C7" s="54" t="s">
        <v>108</v>
      </c>
      <c r="D7" s="55" t="s">
        <v>109</v>
      </c>
      <c r="E7" s="51">
        <v>71.72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3.15" x14ac:dyDescent="0.4">
      <c r="A8" s="52" t="s">
        <v>110</v>
      </c>
      <c r="B8" s="44" t="s">
        <v>101</v>
      </c>
      <c r="C8" s="53" t="s">
        <v>107</v>
      </c>
      <c r="D8" s="56"/>
      <c r="E8" s="57">
        <v>6.1857079329230809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3.15" x14ac:dyDescent="0.4">
      <c r="A9" s="52" t="s">
        <v>111</v>
      </c>
      <c r="B9" s="44" t="s">
        <v>101</v>
      </c>
      <c r="C9" s="53" t="s">
        <v>112</v>
      </c>
      <c r="D9" s="56" t="s">
        <v>113</v>
      </c>
      <c r="E9" s="57">
        <v>127.38553243096996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3.15" x14ac:dyDescent="0.4">
      <c r="A10" s="52" t="s">
        <v>103</v>
      </c>
      <c r="B10" s="58" t="s">
        <v>104</v>
      </c>
      <c r="C10" s="53" t="s">
        <v>114</v>
      </c>
      <c r="D10" s="56" t="s">
        <v>115</v>
      </c>
      <c r="E10" s="57">
        <v>38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3.15" x14ac:dyDescent="0.4">
      <c r="A11" s="52" t="s">
        <v>103</v>
      </c>
      <c r="B11" s="58" t="s">
        <v>104</v>
      </c>
      <c r="C11" s="53" t="s">
        <v>116</v>
      </c>
      <c r="D11" s="56" t="s">
        <v>117</v>
      </c>
      <c r="E11" s="57">
        <v>28.521999999999998</v>
      </c>
      <c r="F11" s="36"/>
      <c r="G11" s="36"/>
      <c r="H11" s="36"/>
      <c r="I11" s="59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3.15" x14ac:dyDescent="0.4">
      <c r="A12" s="60" t="s">
        <v>103</v>
      </c>
      <c r="B12" s="61" t="s">
        <v>104</v>
      </c>
      <c r="C12" s="53" t="s">
        <v>108</v>
      </c>
      <c r="D12" s="56" t="s">
        <v>118</v>
      </c>
      <c r="E12" s="57">
        <v>48.729374999999997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27.4" customHeight="1" x14ac:dyDescent="0.4">
      <c r="A13" s="52" t="s">
        <v>103</v>
      </c>
      <c r="B13" s="58" t="s">
        <v>104</v>
      </c>
      <c r="C13" s="62" t="s">
        <v>119</v>
      </c>
      <c r="D13" s="63" t="s">
        <v>120</v>
      </c>
      <c r="E13" s="64">
        <v>35.475499999999997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26.25" x14ac:dyDescent="0.4">
      <c r="A14" s="60" t="s">
        <v>103</v>
      </c>
      <c r="B14" s="65" t="s">
        <v>104</v>
      </c>
      <c r="C14" s="62" t="s">
        <v>108</v>
      </c>
      <c r="D14" s="63" t="s">
        <v>121</v>
      </c>
      <c r="E14" s="64">
        <v>70.15025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3.15" x14ac:dyDescent="0.4">
      <c r="A15" s="52" t="s">
        <v>122</v>
      </c>
      <c r="B15" s="44" t="s">
        <v>101</v>
      </c>
      <c r="C15" s="53" t="s">
        <v>107</v>
      </c>
      <c r="D15" s="56"/>
      <c r="E15" s="57">
        <v>7.0005124735130924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3.15" x14ac:dyDescent="0.4">
      <c r="A16" s="52" t="s">
        <v>123</v>
      </c>
      <c r="B16" s="44"/>
      <c r="C16" s="53" t="s">
        <v>124</v>
      </c>
      <c r="D16" s="56"/>
      <c r="E16" s="57">
        <v>8.2835069436099644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3.15" x14ac:dyDescent="0.4">
      <c r="A17" s="52" t="s">
        <v>103</v>
      </c>
      <c r="B17" s="44" t="s">
        <v>101</v>
      </c>
      <c r="C17" s="53" t="s">
        <v>116</v>
      </c>
      <c r="D17" s="56" t="s">
        <v>125</v>
      </c>
      <c r="E17" s="57">
        <v>45.998125000000002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26.25" x14ac:dyDescent="0.4">
      <c r="A18" s="52" t="s">
        <v>103</v>
      </c>
      <c r="B18" s="58" t="s">
        <v>104</v>
      </c>
      <c r="C18" s="54" t="s">
        <v>126</v>
      </c>
      <c r="D18" s="55" t="s">
        <v>152</v>
      </c>
      <c r="E18" s="66">
        <v>28.618749999999995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3.15" x14ac:dyDescent="0.4">
      <c r="A19" s="52" t="s">
        <v>103</v>
      </c>
      <c r="B19" s="58" t="s">
        <v>104</v>
      </c>
      <c r="C19" s="54" t="s">
        <v>126</v>
      </c>
      <c r="D19" s="55" t="s">
        <v>127</v>
      </c>
      <c r="E19" s="66">
        <v>25.2146875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3.15" x14ac:dyDescent="0.4">
      <c r="A20" s="48" t="s">
        <v>103</v>
      </c>
      <c r="B20" s="49" t="s">
        <v>104</v>
      </c>
      <c r="C20" s="54" t="s">
        <v>126</v>
      </c>
      <c r="D20" s="50" t="s">
        <v>127</v>
      </c>
      <c r="E20" s="51">
        <v>25.2146875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3.15" x14ac:dyDescent="0.4">
      <c r="A21" s="52" t="s">
        <v>128</v>
      </c>
      <c r="B21" s="44" t="s">
        <v>129</v>
      </c>
      <c r="C21" s="54" t="s">
        <v>130</v>
      </c>
      <c r="D21" s="50" t="s">
        <v>131</v>
      </c>
      <c r="E21" s="51">
        <v>16.390625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3.5" thickBot="1" x14ac:dyDescent="0.45">
      <c r="A22" s="67" t="s">
        <v>128</v>
      </c>
      <c r="B22" s="68" t="s">
        <v>129</v>
      </c>
      <c r="C22" s="69" t="s">
        <v>130</v>
      </c>
      <c r="D22" s="70" t="s">
        <v>132</v>
      </c>
      <c r="E22" s="71">
        <v>23.1875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3.15" x14ac:dyDescent="0.4">
      <c r="A23" s="48" t="s">
        <v>133</v>
      </c>
      <c r="B23" s="49" t="s">
        <v>134</v>
      </c>
      <c r="C23" s="72" t="s">
        <v>135</v>
      </c>
      <c r="D23" s="73"/>
      <c r="E23" s="74">
        <v>149.21537097889302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3.5" thickBot="1" x14ac:dyDescent="0.45">
      <c r="A24" s="75" t="s">
        <v>136</v>
      </c>
      <c r="B24" s="76"/>
      <c r="C24" s="70" t="s">
        <v>135</v>
      </c>
      <c r="D24" s="77"/>
      <c r="E24" s="74">
        <v>2.3732688311802721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3.5" thickBot="1" x14ac:dyDescent="0.45">
      <c r="A25" s="75" t="s">
        <v>137</v>
      </c>
      <c r="B25" s="76" t="s">
        <v>138</v>
      </c>
      <c r="C25" s="70" t="s">
        <v>139</v>
      </c>
      <c r="D25" s="77"/>
      <c r="E25" s="78">
        <v>12.347766558082078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3.5" thickBot="1" x14ac:dyDescent="0.45">
      <c r="A26" s="79" t="s">
        <v>140</v>
      </c>
      <c r="B26" s="36"/>
      <c r="C26" s="36"/>
      <c r="D26" s="85" t="s">
        <v>151</v>
      </c>
      <c r="E26" s="86">
        <f>SUM(E4:E25)</f>
        <v>813.75972743838338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x14ac:dyDescent="0.3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x14ac:dyDescent="0.3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x14ac:dyDescent="0.3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x14ac:dyDescent="0.3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3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x14ac:dyDescent="0.3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x14ac:dyDescent="0.3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3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x14ac:dyDescent="0.3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x14ac:dyDescent="0.3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x14ac:dyDescent="0.3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x14ac:dyDescent="0.3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x14ac:dyDescent="0.3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x14ac:dyDescent="0.35"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Field_Activities</vt:lpstr>
      <vt:lpstr>Field_Activities!Print_Area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2025-10-29T02:00:51Z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