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2026 Crop Budget Files/Lease/"/>
    </mc:Choice>
  </mc:AlternateContent>
  <xr:revisionPtr revIDLastSave="26" documentId="8_{D4EC376F-8FC8-4E1A-A670-147583549A48}" xr6:coauthVersionLast="47" xr6:coauthVersionMax="47" xr10:uidLastSave="{116ED35A-AE4B-4BB2-9A2C-BDBFEDDA621C}"/>
  <bookViews>
    <workbookView xWindow="-25965" yWindow="2610" windowWidth="17685" windowHeight="11985" xr2:uid="{D29855A1-290D-4B7F-A9E5-99329D8F031A}"/>
  </bookViews>
  <sheets>
    <sheet name="Budget_Furrow" sheetId="1" r:id="rId1"/>
    <sheet name="Budget_Furrow_March2026" sheetId="14" r:id="rId2"/>
  </sheets>
  <definedNames>
    <definedName name="Production">#REF!</definedName>
    <definedName name="row">#REF!</definedName>
    <definedName name="same">#REF!</definedName>
    <definedName name="Technology">#REF!</definedName>
    <definedName name="Till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4" l="1"/>
  <c r="C26" i="14"/>
  <c r="C25" i="14"/>
  <c r="C27" i="14"/>
  <c r="C28" i="14"/>
  <c r="E72" i="14" l="1"/>
  <c r="H71" i="14"/>
  <c r="G71" i="14"/>
  <c r="E71" i="14"/>
  <c r="E70" i="14"/>
  <c r="E69" i="14"/>
  <c r="D63" i="14"/>
  <c r="E63" i="14" s="1"/>
  <c r="G62" i="14"/>
  <c r="E62" i="14"/>
  <c r="H62" i="14" s="1"/>
  <c r="D62" i="14"/>
  <c r="E60" i="14"/>
  <c r="E58" i="14"/>
  <c r="E57" i="14"/>
  <c r="E56" i="14"/>
  <c r="G56" i="14" s="1"/>
  <c r="H56" i="14" s="1"/>
  <c r="D54" i="14"/>
  <c r="E54" i="14" s="1"/>
  <c r="E53" i="14"/>
  <c r="E52" i="14"/>
  <c r="G52" i="14" s="1"/>
  <c r="H50" i="14"/>
  <c r="G50" i="14"/>
  <c r="E50" i="14"/>
  <c r="E48" i="14"/>
  <c r="E47" i="14"/>
  <c r="E45" i="14"/>
  <c r="H43" i="14"/>
  <c r="G43" i="14"/>
  <c r="E43" i="14"/>
  <c r="E41" i="14"/>
  <c r="E36" i="14"/>
  <c r="E35" i="14"/>
  <c r="G35" i="14" s="1"/>
  <c r="H34" i="14"/>
  <c r="G34" i="14"/>
  <c r="E34" i="14"/>
  <c r="E33" i="14"/>
  <c r="E32" i="14"/>
  <c r="C30" i="14"/>
  <c r="E30" i="14" s="1"/>
  <c r="E29" i="14"/>
  <c r="E28" i="14"/>
  <c r="E27" i="14"/>
  <c r="E26" i="14"/>
  <c r="E25" i="14"/>
  <c r="E23" i="14"/>
  <c r="H22" i="14"/>
  <c r="G22" i="14"/>
  <c r="E22" i="14"/>
  <c r="E21" i="14"/>
  <c r="E19" i="14"/>
  <c r="E12" i="14"/>
  <c r="E11" i="14"/>
  <c r="E13" i="14" s="1"/>
  <c r="G28" i="14" l="1"/>
  <c r="H28" i="14" s="1"/>
  <c r="G29" i="14"/>
  <c r="H29" i="14" s="1"/>
  <c r="G30" i="14"/>
  <c r="H30" i="14" s="1"/>
  <c r="H32" i="14"/>
  <c r="H47" i="14"/>
  <c r="G63" i="14"/>
  <c r="H63" i="14" s="1"/>
  <c r="G25" i="14"/>
  <c r="H25" i="14" s="1"/>
  <c r="H36" i="14"/>
  <c r="H53" i="14"/>
  <c r="G26" i="14"/>
  <c r="H26" i="14" s="1"/>
  <c r="G54" i="14"/>
  <c r="H54" i="14" s="1"/>
  <c r="G27" i="14"/>
  <c r="H27" i="14" s="1"/>
  <c r="G23" i="14"/>
  <c r="H23" i="14" s="1"/>
  <c r="G45" i="14"/>
  <c r="H45" i="14" s="1"/>
  <c r="G72" i="14"/>
  <c r="H72" i="14" s="1"/>
  <c r="H35" i="14"/>
  <c r="H52" i="14"/>
  <c r="G57" i="14"/>
  <c r="H57" i="14" s="1"/>
  <c r="E73" i="14"/>
  <c r="G19" i="14"/>
  <c r="G32" i="14"/>
  <c r="G36" i="14"/>
  <c r="G47" i="14"/>
  <c r="G53" i="14"/>
  <c r="G69" i="14"/>
  <c r="G73" i="14" s="1"/>
  <c r="G11" i="14"/>
  <c r="H19" i="14"/>
  <c r="G58" i="14"/>
  <c r="H58" i="14" s="1"/>
  <c r="G21" i="14"/>
  <c r="G33" i="14"/>
  <c r="H33" i="14" s="1"/>
  <c r="G41" i="14"/>
  <c r="H41" i="14" s="1"/>
  <c r="G48" i="14"/>
  <c r="H48" i="14" s="1"/>
  <c r="G70" i="14"/>
  <c r="H70" i="14" s="1"/>
  <c r="G12" i="14"/>
  <c r="H12" i="14" s="1"/>
  <c r="G60" i="14"/>
  <c r="H60" i="14" s="1"/>
  <c r="E17" i="14" l="1"/>
  <c r="H17" i="14" s="1"/>
  <c r="G13" i="14"/>
  <c r="H13" i="14" s="1"/>
  <c r="H69" i="14"/>
  <c r="H73" i="14"/>
  <c r="H21" i="14"/>
  <c r="E64" i="14" s="1"/>
  <c r="H11" i="14"/>
  <c r="G64" i="14" l="1"/>
  <c r="G65" i="14" s="1"/>
  <c r="E65" i="14"/>
  <c r="H65" i="14" l="1"/>
  <c r="E74" i="14"/>
  <c r="E66" i="14"/>
  <c r="G74" i="14"/>
  <c r="G75" i="14" s="1"/>
  <c r="G66" i="14"/>
  <c r="H66" i="14" l="1"/>
  <c r="H74" i="14"/>
  <c r="E75" i="14"/>
  <c r="H75" i="14" s="1"/>
  <c r="D62" i="1" l="1"/>
  <c r="E62" i="1" l="1"/>
  <c r="E60" i="1"/>
  <c r="G60" i="1" s="1"/>
  <c r="H60" i="1" l="1"/>
  <c r="G62" i="1"/>
  <c r="H62" i="1" s="1"/>
  <c r="E12" i="1" l="1"/>
  <c r="G12" i="1" l="1"/>
  <c r="H12" i="1" l="1"/>
  <c r="C30" i="1" l="1"/>
  <c r="E30" i="1" l="1"/>
  <c r="G30" i="1" s="1"/>
  <c r="H30" i="1" l="1"/>
  <c r="E23" i="1" l="1"/>
  <c r="D54" i="1"/>
  <c r="E72" i="1" l="1"/>
  <c r="D63" i="1"/>
  <c r="E63" i="1" s="1"/>
  <c r="G72" i="1" l="1"/>
  <c r="H72" i="1" s="1"/>
  <c r="G63" i="1"/>
  <c r="H63" i="1" s="1"/>
  <c r="C27" i="1" l="1"/>
  <c r="C29" i="1"/>
  <c r="C26" i="1"/>
  <c r="C25" i="1"/>
  <c r="C28" i="1"/>
  <c r="E28" i="1" l="1"/>
  <c r="G28" i="1" l="1"/>
  <c r="H28" i="1" s="1"/>
  <c r="E29" i="1"/>
  <c r="G29" i="1" l="1"/>
  <c r="H29" i="1" s="1"/>
  <c r="E45" i="1"/>
  <c r="G45" i="1" s="1"/>
  <c r="H45" i="1" l="1"/>
  <c r="E50" i="1" l="1"/>
  <c r="G50" i="1" l="1"/>
  <c r="H50" i="1" s="1"/>
  <c r="E22" i="1" l="1"/>
  <c r="G22" i="1" s="1"/>
  <c r="E19" i="1"/>
  <c r="E21" i="1"/>
  <c r="G21" i="1" s="1"/>
  <c r="H22" i="1" l="1"/>
  <c r="G19" i="1"/>
  <c r="H19" i="1" s="1"/>
  <c r="G23" i="1"/>
  <c r="H23" i="1" s="1"/>
  <c r="H21" i="1"/>
  <c r="E71" i="1" l="1"/>
  <c r="E70" i="1"/>
  <c r="E69" i="1"/>
  <c r="G69" i="1" s="1"/>
  <c r="H69" i="1" s="1"/>
  <c r="E58" i="1"/>
  <c r="E57" i="1"/>
  <c r="G57" i="1" s="1"/>
  <c r="E56" i="1"/>
  <c r="G56" i="1" s="1"/>
  <c r="E54" i="1"/>
  <c r="G54" i="1" s="1"/>
  <c r="H54" i="1" s="1"/>
  <c r="E53" i="1"/>
  <c r="G53" i="1" s="1"/>
  <c r="H53" i="1" s="1"/>
  <c r="E52" i="1"/>
  <c r="G52" i="1" s="1"/>
  <c r="E48" i="1"/>
  <c r="G48" i="1" s="1"/>
  <c r="H48" i="1" s="1"/>
  <c r="E47" i="1"/>
  <c r="G47" i="1" s="1"/>
  <c r="E43" i="1"/>
  <c r="G43" i="1" s="1"/>
  <c r="H43" i="1" s="1"/>
  <c r="E41" i="1"/>
  <c r="E36" i="1"/>
  <c r="E35" i="1"/>
  <c r="G35" i="1" s="1"/>
  <c r="E34" i="1"/>
  <c r="E33" i="1"/>
  <c r="G33" i="1" s="1"/>
  <c r="E32" i="1"/>
  <c r="G32" i="1" s="1"/>
  <c r="H32" i="1" s="1"/>
  <c r="E27" i="1"/>
  <c r="G27" i="1" s="1"/>
  <c r="H27" i="1" s="1"/>
  <c r="E26" i="1"/>
  <c r="E25" i="1"/>
  <c r="E11" i="1"/>
  <c r="E13" i="1" s="1"/>
  <c r="G71" i="1" l="1"/>
  <c r="H71" i="1" s="1"/>
  <c r="E73" i="1"/>
  <c r="G25" i="1"/>
  <c r="H25" i="1" s="1"/>
  <c r="G11" i="1"/>
  <c r="H47" i="1"/>
  <c r="H52" i="1"/>
  <c r="H35" i="1"/>
  <c r="H57" i="1"/>
  <c r="G26" i="1"/>
  <c r="H26" i="1" s="1"/>
  <c r="H33" i="1"/>
  <c r="G36" i="1"/>
  <c r="H36" i="1" s="1"/>
  <c r="G41" i="1"/>
  <c r="H41" i="1" s="1"/>
  <c r="H56" i="1"/>
  <c r="G58" i="1"/>
  <c r="H58" i="1" s="1"/>
  <c r="G34" i="1"/>
  <c r="H34" i="1" s="1"/>
  <c r="G70" i="1"/>
  <c r="H70" i="1" s="1"/>
  <c r="D64" i="1" l="1"/>
  <c r="E64" i="1" s="1"/>
  <c r="E17" i="1"/>
  <c r="H17" i="1" s="1"/>
  <c r="G13" i="1"/>
  <c r="H11" i="1"/>
  <c r="G73" i="1"/>
  <c r="H73" i="1" s="1"/>
  <c r="H13" i="1"/>
  <c r="G64" i="1" l="1"/>
  <c r="G65" i="1" s="1"/>
  <c r="G66" i="1" s="1"/>
  <c r="E65" i="1"/>
  <c r="E74" i="1" s="1"/>
  <c r="E66" i="1" l="1"/>
  <c r="H65" i="1"/>
  <c r="G74" i="1"/>
  <c r="G75" i="1" s="1"/>
  <c r="E75" i="1"/>
  <c r="H74" i="1" l="1"/>
  <c r="H66" i="1"/>
  <c r="H7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7" authorId="0" shapeId="0" xr:uid="{50F712CD-B5D1-4231-8C09-A6E7F453A415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7" authorId="0" shapeId="0" xr:uid="{222EE122-530B-44C5-ABB7-C7C0C0B02C3E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sharedStrings.xml><?xml version="1.0" encoding="utf-8"?>
<sst xmlns="http://schemas.openxmlformats.org/spreadsheetml/2006/main" count="248" uniqueCount="88">
  <si>
    <t>Landlord</t>
  </si>
  <si>
    <t>Tenant</t>
  </si>
  <si>
    <t>ITEM</t>
  </si>
  <si>
    <t>UNIT</t>
  </si>
  <si>
    <t>PRICE</t>
  </si>
  <si>
    <t>QUANTITY</t>
  </si>
  <si>
    <t>Total Amount</t>
  </si>
  <si>
    <t>Share %</t>
  </si>
  <si>
    <t>Share</t>
  </si>
  <si>
    <t>bu</t>
  </si>
  <si>
    <t xml:space="preserve">                                                                       </t>
  </si>
  <si>
    <t>appl</t>
  </si>
  <si>
    <t xml:space="preserve">  FERTILIZERS</t>
  </si>
  <si>
    <t>pt</t>
  </si>
  <si>
    <t xml:space="preserve">  FUNGICIDES</t>
  </si>
  <si>
    <t xml:space="preserve">  HERBICIDES</t>
  </si>
  <si>
    <t xml:space="preserve">  INSECTICIDES</t>
  </si>
  <si>
    <t xml:space="preserve">  SEED/PLANTS</t>
  </si>
  <si>
    <t xml:space="preserve">  ADJUVANTS</t>
  </si>
  <si>
    <t xml:space="preserve">  HAULING</t>
  </si>
  <si>
    <t xml:space="preserve">  DRYING</t>
  </si>
  <si>
    <t>acre</t>
  </si>
  <si>
    <t xml:space="preserve">  OPERATOR LABOR      </t>
  </si>
  <si>
    <t>Tractors</t>
  </si>
  <si>
    <t>hour</t>
  </si>
  <si>
    <t>Harvesters</t>
  </si>
  <si>
    <t>Special Labor</t>
  </si>
  <si>
    <t xml:space="preserve">  DIESEL FUEL</t>
  </si>
  <si>
    <t>gal</t>
  </si>
  <si>
    <t xml:space="preserve">  REPAIR &amp; MAINTENANCE</t>
  </si>
  <si>
    <t>INTEREST ON OP. CAP.</t>
  </si>
  <si>
    <t>lbs</t>
  </si>
  <si>
    <t xml:space="preserve">  CUSTOM SPRAY AND FERTILIZER</t>
  </si>
  <si>
    <r>
      <t>Potash (0-0-60)</t>
    </r>
    <r>
      <rPr>
        <vertAlign val="superscript"/>
        <sz val="11"/>
        <color rgb="FF990000"/>
        <rFont val="Calibri"/>
        <family val="2"/>
        <scheme val="minor"/>
      </rPr>
      <t>2</t>
    </r>
  </si>
  <si>
    <t xml:space="preserve">  CROP CONSULTANT/SCOUTING FEE</t>
  </si>
  <si>
    <t>Tractors/Implements</t>
  </si>
  <si>
    <t xml:space="preserve">  CROP INSURANCE</t>
  </si>
  <si>
    <t xml:space="preserve">  LAND EXPENSE</t>
  </si>
  <si>
    <t xml:space="preserve">  IRRIGATE LABOR</t>
  </si>
  <si>
    <t>Tractors/Implements**</t>
  </si>
  <si>
    <r>
      <t>Phosphate (0-46-0)</t>
    </r>
    <r>
      <rPr>
        <vertAlign val="superscript"/>
        <sz val="11"/>
        <color rgb="FF990000"/>
        <rFont val="Calibri"/>
        <family val="2"/>
        <scheme val="minor"/>
      </rPr>
      <t>2</t>
    </r>
  </si>
  <si>
    <t>Corn</t>
  </si>
  <si>
    <t>Corn Seed</t>
  </si>
  <si>
    <t>thous</t>
  </si>
  <si>
    <t>Haul Corn</t>
  </si>
  <si>
    <t>Dry Corn</t>
  </si>
  <si>
    <t>Corn Consultant</t>
  </si>
  <si>
    <t>Corn Crop Insurance</t>
  </si>
  <si>
    <t xml:space="preserve">  SUPPLIES</t>
  </si>
  <si>
    <t>Polypipe</t>
  </si>
  <si>
    <t>qt</t>
  </si>
  <si>
    <t>Furrow Irr.</t>
  </si>
  <si>
    <r>
      <t>2,4-D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</si>
  <si>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Ground App</t>
    </r>
    <r>
      <rPr>
        <vertAlign val="superscript"/>
        <sz val="11"/>
        <color rgb="FF990000"/>
        <rFont val="Calibri"/>
        <family val="2"/>
        <scheme val="minor"/>
      </rPr>
      <t>1,2,3,4,5</t>
    </r>
  </si>
  <si>
    <r>
      <t>Ammonium Sulfate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</si>
  <si>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Atrazine</t>
    </r>
    <r>
      <rPr>
        <vertAlign val="superscript"/>
        <sz val="11"/>
        <color rgb="FF990000"/>
        <rFont val="Calibri"/>
        <family val="2"/>
        <scheme val="minor"/>
      </rPr>
      <t>5</t>
    </r>
  </si>
  <si>
    <r>
      <t>Aerial App Fert</t>
    </r>
    <r>
      <rPr>
        <vertAlign val="superscript"/>
        <sz val="11"/>
        <color rgb="FF990000"/>
        <rFont val="Calibri"/>
        <family val="2"/>
        <scheme val="minor"/>
      </rPr>
      <t>7</t>
    </r>
  </si>
  <si>
    <r>
      <t>Aerial App Chem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</si>
  <si>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HalexGT</t>
    </r>
    <r>
      <rPr>
        <vertAlign val="superscript"/>
        <sz val="11"/>
        <color rgb="FF990000"/>
        <rFont val="Calibri"/>
        <family val="2"/>
        <scheme val="minor"/>
      </rPr>
      <t>5</t>
    </r>
  </si>
  <si>
    <t>Crop Share Lease</t>
  </si>
  <si>
    <r>
      <t>Roundup Powermax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</si>
  <si>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Urea, (46-0-0)</t>
    </r>
    <r>
      <rPr>
        <vertAlign val="superscript"/>
        <sz val="11"/>
        <color rgb="FF990000"/>
        <rFont val="Calibri"/>
        <family val="2"/>
        <scheme val="minor"/>
      </rPr>
      <t>2,4,7</t>
    </r>
  </si>
  <si>
    <t xml:space="preserve">               Furrow Irrigated, 14 ac-in., Arkansas, 2026</t>
  </si>
  <si>
    <t>Check Off, Boards</t>
  </si>
  <si>
    <t>Farm Overhead</t>
  </si>
  <si>
    <r>
      <t>Dual Magnum</t>
    </r>
    <r>
      <rPr>
        <vertAlign val="superscript"/>
        <sz val="11"/>
        <color rgb="FF990000"/>
        <rFont val="Calibri"/>
        <family val="2"/>
        <scheme val="minor"/>
      </rPr>
      <t>3</t>
    </r>
  </si>
  <si>
    <t>Corn budgets are developed based upon recommendations from Dr. Jason Kelley.</t>
  </si>
  <si>
    <t>Notes: Cost of production estimates are based on input prices gathered in fall 2025.</t>
  </si>
  <si>
    <t>OPERATING EXPENSES</t>
  </si>
  <si>
    <t>TOTAL OPERATING EXPENSES</t>
  </si>
  <si>
    <t>RETURNS ABOVE OPERATING EXPENSES</t>
  </si>
  <si>
    <t>REVENUE</t>
  </si>
  <si>
    <t>TOTAL REVENUE</t>
  </si>
  <si>
    <t>Disclaimer:</t>
  </si>
  <si>
    <t>*Recommendations are backed by research performed by the University of Arkansas Division of Ag. Users should enter on-farm data for more accurate results.</t>
  </si>
  <si>
    <r>
      <t>Zinc Sulfate</t>
    </r>
    <r>
      <rPr>
        <vertAlign val="superscript"/>
        <sz val="11"/>
        <color rgb="FF990000"/>
        <rFont val="Calibri"/>
        <family val="2"/>
        <scheme val="minor"/>
      </rPr>
      <t>2</t>
    </r>
  </si>
  <si>
    <t>________________________________________________________________________________________________________</t>
  </si>
  <si>
    <t>TOTAL FIXED EXPENSES</t>
  </si>
  <si>
    <t>TOTAL EXPENSES (OPERATING + FIXED)</t>
  </si>
  <si>
    <t>TOTAL EXPECTED RETURNS (TOTAL REVENUE - TOTAL EXPENSES)</t>
  </si>
  <si>
    <t>FIXED EXPENSES</t>
  </si>
  <si>
    <t xml:space="preserve">              Stacked-Gene Corn</t>
  </si>
  <si>
    <t xml:space="preserve">              Estimated Costs and Returns per Acre</t>
  </si>
  <si>
    <r>
      <t>Urea, N stabilizer treated</t>
    </r>
    <r>
      <rPr>
        <vertAlign val="superscript"/>
        <sz val="11"/>
        <color rgb="FF990000"/>
        <rFont val="Calibri"/>
        <family val="2"/>
        <scheme val="minor"/>
      </rPr>
      <t>2,4,7</t>
    </r>
  </si>
  <si>
    <t>rate %</t>
  </si>
  <si>
    <t>Other Revenue*</t>
  </si>
  <si>
    <t>*Other revenue allows for users to input basis premiums, crop insurance indemnities, and other forms of revenue received.</t>
  </si>
  <si>
    <t>**Implements assumed in developing this budget are listed under the "field_activities" tab.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</si>
</sst>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_);_(@_)"/>
    <numFmt numFmtId="166" formatCode="0.0000"/>
    <numFmt numFmtId="167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90000"/>
      <name val="Calibri"/>
      <family val="2"/>
      <scheme val="minor"/>
    </font>
    <font>
      <vertAlign val="superscript"/>
      <sz val="11"/>
      <color rgb="FF99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42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44" fontId="0" fillId="0" borderId="0" xfId="1" applyFont="1"/>
    <xf numFmtId="0" fontId="3" fillId="0" borderId="1" xfId="0" applyFont="1" applyBorder="1"/>
    <xf numFmtId="44" fontId="3" fillId="0" borderId="1" xfId="1" applyFont="1" applyBorder="1"/>
    <xf numFmtId="164" fontId="3" fillId="0" borderId="1" xfId="0" applyNumberFormat="1" applyFont="1" applyBorder="1"/>
    <xf numFmtId="44" fontId="0" fillId="0" borderId="0" xfId="0" applyNumberFormat="1"/>
    <xf numFmtId="0" fontId="4" fillId="0" borderId="0" xfId="0" applyFont="1"/>
    <xf numFmtId="0" fontId="3" fillId="0" borderId="0" xfId="0" applyFont="1"/>
    <xf numFmtId="44" fontId="3" fillId="0" borderId="0" xfId="1" applyFont="1"/>
    <xf numFmtId="164" fontId="3" fillId="0" borderId="0" xfId="0" applyNumberFormat="1" applyFont="1"/>
    <xf numFmtId="0" fontId="5" fillId="0" borderId="0" xfId="0" applyFont="1"/>
    <xf numFmtId="44" fontId="0" fillId="0" borderId="0" xfId="1" applyFont="1" applyBorder="1"/>
    <xf numFmtId="165" fontId="3" fillId="0" borderId="0" xfId="1" applyNumberFormat="1" applyFont="1"/>
    <xf numFmtId="166" fontId="3" fillId="0" borderId="0" xfId="0" applyNumberFormat="1" applyFont="1"/>
    <xf numFmtId="167" fontId="3" fillId="0" borderId="0" xfId="0" applyNumberFormat="1" applyFont="1"/>
    <xf numFmtId="44" fontId="4" fillId="0" borderId="0" xfId="1" applyFont="1"/>
    <xf numFmtId="44" fontId="2" fillId="0" borderId="0" xfId="1" applyFont="1"/>
    <xf numFmtId="44" fontId="2" fillId="0" borderId="0" xfId="0" applyNumberFormat="1" applyFont="1"/>
    <xf numFmtId="44" fontId="5" fillId="0" borderId="0" xfId="0" applyNumberFormat="1" applyFont="1"/>
    <xf numFmtId="1" fontId="3" fillId="0" borderId="0" xfId="0" applyNumberFormat="1" applyFont="1"/>
    <xf numFmtId="166" fontId="0" fillId="0" borderId="0" xfId="0" applyNumberFormat="1"/>
    <xf numFmtId="0" fontId="0" fillId="0" borderId="0" xfId="0" applyAlignment="1">
      <alignment wrapText="1"/>
    </xf>
    <xf numFmtId="0" fontId="3" fillId="0" borderId="4" xfId="0" applyFont="1" applyBorder="1"/>
    <xf numFmtId="44" fontId="3" fillId="0" borderId="4" xfId="1" applyFont="1" applyBorder="1"/>
    <xf numFmtId="44" fontId="0" fillId="0" borderId="4" xfId="1" applyFont="1" applyBorder="1"/>
    <xf numFmtId="0" fontId="0" fillId="0" borderId="0" xfId="0" applyAlignment="1">
      <alignment horizontal="center" vertical="center"/>
    </xf>
    <xf numFmtId="44" fontId="3" fillId="0" borderId="0" xfId="1" applyFont="1" applyBorder="1"/>
    <xf numFmtId="10" fontId="3" fillId="0" borderId="1" xfId="4" applyNumberFormat="1" applyFont="1" applyBorder="1"/>
    <xf numFmtId="44" fontId="11" fillId="0" borderId="1" xfId="0" applyNumberFormat="1" applyFont="1" applyBorder="1"/>
    <xf numFmtId="0" fontId="7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7" fillId="2" borderId="2" xfId="0" applyFont="1" applyFill="1" applyBorder="1" applyAlignment="1">
      <alignment horizontal="center"/>
    </xf>
  </cellXfs>
  <cellStyles count="6">
    <cellStyle name="Currency" xfId="1" builtinId="4"/>
    <cellStyle name="Hyperlink 2" xfId="3" xr:uid="{FE333539-0EDB-4018-9D9D-02CDC804A42E}"/>
    <cellStyle name="Normal" xfId="0" builtinId="0"/>
    <cellStyle name="Normal 2" xfId="2" xr:uid="{7F815CE7-D695-4C0A-8D2B-F4CD3FE460F1}"/>
    <cellStyle name="Normal 4" xfId="5" xr:uid="{A3187A9C-D453-41C2-9E40-82F1C3AD340F}"/>
    <cellStyle name="Percent" xfId="4" builtinId="5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96602</xdr:colOff>
      <xdr:row>4</xdr:row>
      <xdr:rowOff>28575</xdr:rowOff>
    </xdr:from>
    <xdr:ext cx="1254534" cy="619125"/>
    <xdr:pic>
      <xdr:nvPicPr>
        <xdr:cNvPr id="2" name="Picture 1" descr="University of Arkansas System Division of Agriculture Research and Extension Logo">
          <a:extLst>
            <a:ext uri="{FF2B5EF4-FFF2-40B4-BE49-F238E27FC236}">
              <a16:creationId xmlns:a16="http://schemas.microsoft.com/office/drawing/2014/main" id="{780481BF-F19F-4988-AF3C-9AC0E4CC1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2527" y="847725"/>
          <a:ext cx="1254534" cy="619125"/>
        </a:xfrm>
        <a:prstGeom prst="rect">
          <a:avLst/>
        </a:prstGeom>
      </xdr:spPr>
    </xdr:pic>
    <xdr:clientData/>
  </xdr:oneCellAnchor>
  <xdr:oneCellAnchor>
    <xdr:from>
      <xdr:col>0</xdr:col>
      <xdr:colOff>209550</xdr:colOff>
      <xdr:row>4</xdr:row>
      <xdr:rowOff>95250</xdr:rowOff>
    </xdr:from>
    <xdr:ext cx="1888110" cy="438150"/>
    <xdr:pic>
      <xdr:nvPicPr>
        <xdr:cNvPr id="3" name="Picture 2" descr="Arkansas Corn and Grain Sorghum Board Logo">
          <a:extLst>
            <a:ext uri="{FF2B5EF4-FFF2-40B4-BE49-F238E27FC236}">
              <a16:creationId xmlns:a16="http://schemas.microsoft.com/office/drawing/2014/main" id="{053C4868-B054-447F-88B8-3A1DEC2C6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504825"/>
          <a:ext cx="1888110" cy="438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96602</xdr:colOff>
      <xdr:row>4</xdr:row>
      <xdr:rowOff>28575</xdr:rowOff>
    </xdr:from>
    <xdr:ext cx="1254534" cy="619125"/>
    <xdr:pic>
      <xdr:nvPicPr>
        <xdr:cNvPr id="2" name="Picture 1" descr="University of Arkansas System Division of Agriculture Research and Extension Logo">
          <a:extLst>
            <a:ext uri="{FF2B5EF4-FFF2-40B4-BE49-F238E27FC236}">
              <a16:creationId xmlns:a16="http://schemas.microsoft.com/office/drawing/2014/main" id="{7E78CC30-3AF3-49FA-9DFD-886A9FB27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1102" y="752475"/>
          <a:ext cx="1254534" cy="619125"/>
        </a:xfrm>
        <a:prstGeom prst="rect">
          <a:avLst/>
        </a:prstGeom>
      </xdr:spPr>
    </xdr:pic>
    <xdr:clientData/>
  </xdr:oneCellAnchor>
  <xdr:oneCellAnchor>
    <xdr:from>
      <xdr:col>0</xdr:col>
      <xdr:colOff>209550</xdr:colOff>
      <xdr:row>4</xdr:row>
      <xdr:rowOff>95250</xdr:rowOff>
    </xdr:from>
    <xdr:ext cx="1888110" cy="438150"/>
    <xdr:pic>
      <xdr:nvPicPr>
        <xdr:cNvPr id="3" name="Picture 2" descr="Arkansas Corn and Grain Sorghum Board Logo">
          <a:extLst>
            <a:ext uri="{FF2B5EF4-FFF2-40B4-BE49-F238E27FC236}">
              <a16:creationId xmlns:a16="http://schemas.microsoft.com/office/drawing/2014/main" id="{C854FC70-1555-46F4-9F15-9F847FDF0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819150"/>
          <a:ext cx="1888110" cy="43815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03A5-EB3B-488D-892A-771E1F7D2B1B}">
  <dimension ref="A2:K80"/>
  <sheetViews>
    <sheetView tabSelected="1" workbookViewId="0"/>
  </sheetViews>
  <sheetFormatPr defaultRowHeight="14.25" x14ac:dyDescent="0.45"/>
  <cols>
    <col min="1" max="1" width="23.73046875" customWidth="1"/>
    <col min="3" max="3" width="9" style="8" bestFit="1" customWidth="1"/>
    <col min="4" max="4" width="10.664062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9" x14ac:dyDescent="0.45">
      <c r="A2" s="39" t="s">
        <v>73</v>
      </c>
      <c r="B2" s="40" t="s">
        <v>74</v>
      </c>
      <c r="C2" s="40"/>
      <c r="D2" s="40"/>
      <c r="E2" s="40"/>
      <c r="F2" s="40"/>
      <c r="G2" s="40"/>
      <c r="H2" s="40"/>
      <c r="I2" s="3"/>
    </row>
    <row r="3" spans="1:9" x14ac:dyDescent="0.45">
      <c r="A3" s="39"/>
      <c r="B3" s="40"/>
      <c r="C3" s="40"/>
      <c r="D3" s="40"/>
      <c r="E3" s="40"/>
      <c r="F3" s="40"/>
      <c r="G3" s="40"/>
      <c r="H3" s="40"/>
      <c r="I3" s="3"/>
    </row>
    <row r="4" spans="1:9" x14ac:dyDescent="0.45">
      <c r="A4" s="32"/>
      <c r="B4" s="28"/>
      <c r="C4" s="28"/>
      <c r="D4" s="28"/>
      <c r="E4" s="28"/>
      <c r="F4" s="28"/>
      <c r="G4" s="28"/>
      <c r="H4" s="28"/>
    </row>
    <row r="5" spans="1:9" ht="18" x14ac:dyDescent="0.55000000000000004">
      <c r="A5" s="41" t="s">
        <v>82</v>
      </c>
      <c r="B5" s="41"/>
      <c r="C5" s="41"/>
      <c r="D5" s="41"/>
      <c r="E5" s="41"/>
      <c r="F5" s="41"/>
      <c r="G5" s="41"/>
      <c r="H5" s="41"/>
      <c r="I5" s="18"/>
    </row>
    <row r="6" spans="1:9" ht="18" x14ac:dyDescent="0.55000000000000004">
      <c r="A6" s="36" t="s">
        <v>81</v>
      </c>
      <c r="B6" s="36"/>
      <c r="C6" s="36"/>
      <c r="D6" s="36"/>
      <c r="E6" s="36"/>
      <c r="F6" s="36"/>
      <c r="G6" s="36"/>
      <c r="H6" s="36"/>
      <c r="I6" s="3"/>
    </row>
    <row r="7" spans="1:9" ht="18.399999999999999" thickBot="1" x14ac:dyDescent="0.6">
      <c r="A7" s="37" t="s">
        <v>62</v>
      </c>
      <c r="B7" s="37"/>
      <c r="C7" s="37"/>
      <c r="D7" s="37"/>
      <c r="E7" s="37"/>
      <c r="F7" s="37"/>
      <c r="G7" s="37"/>
      <c r="H7" s="37"/>
      <c r="I7" s="3"/>
    </row>
    <row r="8" spans="1:9" ht="14.65" thickTop="1" x14ac:dyDescent="0.45">
      <c r="A8" s="1"/>
      <c r="B8" s="1"/>
      <c r="C8" s="2"/>
      <c r="D8" s="1"/>
      <c r="E8" s="2"/>
      <c r="F8" s="38" t="s">
        <v>0</v>
      </c>
      <c r="G8" s="38"/>
      <c r="H8" s="3" t="s">
        <v>1</v>
      </c>
      <c r="I8" s="3"/>
    </row>
    <row r="9" spans="1:9" x14ac:dyDescent="0.45">
      <c r="A9" s="4" t="s">
        <v>2</v>
      </c>
      <c r="B9" s="4" t="s">
        <v>3</v>
      </c>
      <c r="C9" s="5" t="s">
        <v>4</v>
      </c>
      <c r="D9" s="4" t="s">
        <v>5</v>
      </c>
      <c r="E9" s="5" t="s">
        <v>6</v>
      </c>
      <c r="F9" s="6" t="s">
        <v>7</v>
      </c>
      <c r="G9" s="6" t="s">
        <v>8</v>
      </c>
      <c r="H9" s="6" t="s">
        <v>8</v>
      </c>
      <c r="I9" s="3"/>
    </row>
    <row r="10" spans="1:9" x14ac:dyDescent="0.45">
      <c r="A10" s="7" t="s">
        <v>71</v>
      </c>
    </row>
    <row r="11" spans="1:9" x14ac:dyDescent="0.45">
      <c r="A11" s="14" t="s">
        <v>41</v>
      </c>
      <c r="B11" s="14" t="s">
        <v>9</v>
      </c>
      <c r="C11" s="33">
        <v>4.5</v>
      </c>
      <c r="D11" s="14">
        <v>215</v>
      </c>
      <c r="E11" s="18">
        <f>ROUND(C11*D11,2)</f>
        <v>967.5</v>
      </c>
      <c r="F11" s="16">
        <v>0.25</v>
      </c>
      <c r="G11" s="18">
        <f>ROUND(E11*F11,2)</f>
        <v>241.88</v>
      </c>
      <c r="H11" s="18">
        <f>ROUND(E11-G11,2)</f>
        <v>725.62</v>
      </c>
      <c r="I11" s="18"/>
    </row>
    <row r="12" spans="1:9" x14ac:dyDescent="0.45">
      <c r="A12" s="9" t="s">
        <v>85</v>
      </c>
      <c r="B12" s="9" t="s">
        <v>9</v>
      </c>
      <c r="C12" s="10">
        <v>0</v>
      </c>
      <c r="D12" s="9">
        <v>0</v>
      </c>
      <c r="E12" s="2">
        <f>ROUND(C12*D12,2)</f>
        <v>0</v>
      </c>
      <c r="F12" s="11">
        <v>0</v>
      </c>
      <c r="G12" s="2">
        <f>ROUND(E12*F12,2)</f>
        <v>0</v>
      </c>
      <c r="H12" s="2">
        <f>ROUND(E12-G12,2)</f>
        <v>0</v>
      </c>
      <c r="I12" s="18"/>
    </row>
    <row r="13" spans="1:9" x14ac:dyDescent="0.45">
      <c r="A13" s="7" t="s">
        <v>72</v>
      </c>
      <c r="E13" s="23">
        <f>SUM(E11:E12)</f>
        <v>967.5</v>
      </c>
      <c r="F13" s="7"/>
      <c r="G13" s="12">
        <f>SUM(G11:G12)</f>
        <v>241.88</v>
      </c>
      <c r="H13" s="24">
        <f>ROUND(E13-G13,2)</f>
        <v>725.62</v>
      </c>
      <c r="I13" s="12"/>
    </row>
    <row r="14" spans="1:9" ht="7.5" customHeight="1" x14ac:dyDescent="0.45">
      <c r="A14" t="s">
        <v>10</v>
      </c>
    </row>
    <row r="15" spans="1:9" x14ac:dyDescent="0.45">
      <c r="A15" s="7" t="s">
        <v>68</v>
      </c>
    </row>
    <row r="16" spans="1:9" x14ac:dyDescent="0.45">
      <c r="A16" s="13" t="s">
        <v>37</v>
      </c>
    </row>
    <row r="17" spans="1:11" x14ac:dyDescent="0.45">
      <c r="A17" s="14" t="s">
        <v>59</v>
      </c>
      <c r="B17" s="14" t="s">
        <v>21</v>
      </c>
      <c r="C17" s="15"/>
      <c r="D17" s="14"/>
      <c r="E17" s="8">
        <f>G11</f>
        <v>241.88</v>
      </c>
      <c r="F17" s="16"/>
      <c r="G17" s="8"/>
      <c r="H17" s="8">
        <f>E17</f>
        <v>241.88</v>
      </c>
    </row>
    <row r="18" spans="1:11" x14ac:dyDescent="0.45">
      <c r="A18" s="13" t="s">
        <v>17</v>
      </c>
    </row>
    <row r="19" spans="1:11" x14ac:dyDescent="0.45">
      <c r="A19" s="14" t="s">
        <v>42</v>
      </c>
      <c r="B19" s="14" t="s">
        <v>43</v>
      </c>
      <c r="C19" s="15">
        <v>3.89</v>
      </c>
      <c r="D19" s="14">
        <v>32</v>
      </c>
      <c r="E19" s="8">
        <f>ROUND(C19*D19,2)</f>
        <v>124.48</v>
      </c>
      <c r="F19" s="16">
        <v>0</v>
      </c>
      <c r="G19" s="8">
        <f>ROUND(E19*F19,2)</f>
        <v>0</v>
      </c>
      <c r="H19" s="8">
        <f>ROUND(E19-G19,2)</f>
        <v>124.48</v>
      </c>
      <c r="I19" s="8"/>
    </row>
    <row r="20" spans="1:11" x14ac:dyDescent="0.45">
      <c r="A20" s="13" t="s">
        <v>32</v>
      </c>
    </row>
    <row r="21" spans="1:11" ht="15.75" x14ac:dyDescent="0.45">
      <c r="A21" s="14" t="s">
        <v>53</v>
      </c>
      <c r="B21" s="14" t="s">
        <v>11</v>
      </c>
      <c r="C21" s="15">
        <v>9.5</v>
      </c>
      <c r="D21" s="14">
        <v>5</v>
      </c>
      <c r="E21" s="8">
        <f>ROUND(C21*D21,2)</f>
        <v>47.5</v>
      </c>
      <c r="F21" s="16">
        <v>0</v>
      </c>
      <c r="G21" s="8">
        <f>ROUND(E21*F21,2)</f>
        <v>0</v>
      </c>
      <c r="H21" s="8">
        <f>ROUND(E21-G21,2)</f>
        <v>47.5</v>
      </c>
      <c r="I21" s="8"/>
      <c r="J21" s="17"/>
    </row>
    <row r="22" spans="1:11" ht="15.75" x14ac:dyDescent="0.45">
      <c r="A22" s="14" t="s">
        <v>57</v>
      </c>
      <c r="B22" s="14" t="s">
        <v>11</v>
      </c>
      <c r="C22" s="15">
        <v>10</v>
      </c>
      <c r="D22" s="14">
        <v>0</v>
      </c>
      <c r="E22" s="8">
        <f>ROUND(C22*D22,2)</f>
        <v>0</v>
      </c>
      <c r="F22" s="16">
        <v>0</v>
      </c>
      <c r="G22" s="8">
        <f>ROUND(E22*F22,2)</f>
        <v>0</v>
      </c>
      <c r="H22" s="8">
        <f>ROUND(E22-G22,2)</f>
        <v>0</v>
      </c>
      <c r="I22" s="8"/>
      <c r="J22" s="17"/>
    </row>
    <row r="23" spans="1:11" ht="15.75" x14ac:dyDescent="0.45">
      <c r="A23" s="14" t="s">
        <v>56</v>
      </c>
      <c r="B23" s="14" t="s">
        <v>31</v>
      </c>
      <c r="C23" s="19">
        <v>0.1</v>
      </c>
      <c r="D23" s="14">
        <v>100</v>
      </c>
      <c r="E23" s="8">
        <f>ROUND(C23*D23,-1)</f>
        <v>10</v>
      </c>
      <c r="F23" s="16">
        <v>0</v>
      </c>
      <c r="G23" s="8">
        <f>ROUND(E23*F23,2)</f>
        <v>0</v>
      </c>
      <c r="H23" s="8">
        <f>ROUND(E23-G23,2)</f>
        <v>10</v>
      </c>
      <c r="I23" s="8"/>
      <c r="J23" s="25"/>
    </row>
    <row r="24" spans="1:11" x14ac:dyDescent="0.45">
      <c r="A24" s="13" t="s">
        <v>12</v>
      </c>
    </row>
    <row r="25" spans="1:11" ht="15.75" x14ac:dyDescent="0.45">
      <c r="A25" s="14" t="s">
        <v>40</v>
      </c>
      <c r="B25" s="14" t="s">
        <v>31</v>
      </c>
      <c r="C25" s="15">
        <f>810/2000</f>
        <v>0.40500000000000003</v>
      </c>
      <c r="D25" s="14">
        <v>175</v>
      </c>
      <c r="E25" s="8">
        <f t="shared" ref="E25:E30" si="0">ROUND(C25*D25,2)</f>
        <v>70.88</v>
      </c>
      <c r="F25" s="16">
        <v>0</v>
      </c>
      <c r="G25" s="8">
        <f t="shared" ref="G25:G30" si="1">ROUND(E25*F25,2)</f>
        <v>0</v>
      </c>
      <c r="H25" s="8">
        <f t="shared" ref="H25:H30" si="2">ROUND(E25-G25,2)</f>
        <v>70.88</v>
      </c>
      <c r="I25" s="8"/>
      <c r="J25" s="12"/>
      <c r="K25" s="12"/>
    </row>
    <row r="26" spans="1:11" ht="15.75" x14ac:dyDescent="0.45">
      <c r="A26" s="14" t="s">
        <v>33</v>
      </c>
      <c r="B26" s="14" t="s">
        <v>31</v>
      </c>
      <c r="C26" s="15">
        <f>440/2000</f>
        <v>0.22</v>
      </c>
      <c r="D26" s="14">
        <v>130</v>
      </c>
      <c r="E26" s="8">
        <f t="shared" si="0"/>
        <v>28.6</v>
      </c>
      <c r="F26" s="16">
        <v>0</v>
      </c>
      <c r="G26" s="8">
        <f t="shared" si="1"/>
        <v>0</v>
      </c>
      <c r="H26" s="8">
        <f t="shared" si="2"/>
        <v>28.6</v>
      </c>
      <c r="I26" s="8"/>
      <c r="J26" s="12"/>
    </row>
    <row r="27" spans="1:11" ht="15.75" x14ac:dyDescent="0.45">
      <c r="A27" s="14" t="s">
        <v>83</v>
      </c>
      <c r="B27" s="14" t="s">
        <v>31</v>
      </c>
      <c r="C27" s="15">
        <f>(561.67/2000)+((82*(335*0.0005)/335))</f>
        <v>0.32183499999999998</v>
      </c>
      <c r="D27" s="14">
        <v>335</v>
      </c>
      <c r="E27" s="8">
        <f t="shared" si="0"/>
        <v>107.81</v>
      </c>
      <c r="F27" s="16">
        <v>0</v>
      </c>
      <c r="G27" s="8">
        <f t="shared" si="1"/>
        <v>0</v>
      </c>
      <c r="H27" s="8">
        <f t="shared" si="2"/>
        <v>107.81</v>
      </c>
      <c r="I27" s="8"/>
      <c r="J27" s="12"/>
    </row>
    <row r="28" spans="1:11" ht="15.75" x14ac:dyDescent="0.45">
      <c r="A28" s="14" t="s">
        <v>61</v>
      </c>
      <c r="B28" s="14" t="s">
        <v>31</v>
      </c>
      <c r="C28" s="15">
        <f>561.67/2000</f>
        <v>0.280835</v>
      </c>
      <c r="D28" s="14">
        <v>100</v>
      </c>
      <c r="E28" s="8">
        <f t="shared" si="0"/>
        <v>28.08</v>
      </c>
      <c r="F28" s="16">
        <v>0</v>
      </c>
      <c r="G28" s="8">
        <f t="shared" si="1"/>
        <v>0</v>
      </c>
      <c r="H28" s="8">
        <f t="shared" si="2"/>
        <v>28.08</v>
      </c>
      <c r="I28" s="8"/>
    </row>
    <row r="29" spans="1:11" ht="15.75" x14ac:dyDescent="0.45">
      <c r="A29" s="14" t="s">
        <v>54</v>
      </c>
      <c r="B29" s="14" t="s">
        <v>31</v>
      </c>
      <c r="C29" s="15">
        <f>535/2000</f>
        <v>0.26750000000000002</v>
      </c>
      <c r="D29" s="14">
        <v>100</v>
      </c>
      <c r="E29" s="8">
        <f t="shared" si="0"/>
        <v>26.75</v>
      </c>
      <c r="F29" s="16">
        <v>0</v>
      </c>
      <c r="G29" s="8">
        <f t="shared" si="1"/>
        <v>0</v>
      </c>
      <c r="H29" s="8">
        <f t="shared" si="2"/>
        <v>26.75</v>
      </c>
      <c r="I29" s="8"/>
    </row>
    <row r="30" spans="1:11" ht="15.75" x14ac:dyDescent="0.45">
      <c r="A30" s="14" t="s">
        <v>75</v>
      </c>
      <c r="B30" s="14" t="s">
        <v>31</v>
      </c>
      <c r="C30" s="15">
        <f>69/50</f>
        <v>1.38</v>
      </c>
      <c r="D30" s="14">
        <v>29</v>
      </c>
      <c r="E30" s="8">
        <f t="shared" si="0"/>
        <v>40.020000000000003</v>
      </c>
      <c r="F30" s="16">
        <v>0</v>
      </c>
      <c r="G30" s="8">
        <f t="shared" si="1"/>
        <v>0</v>
      </c>
      <c r="H30" s="8">
        <f t="shared" si="2"/>
        <v>40.020000000000003</v>
      </c>
      <c r="I30" s="8"/>
    </row>
    <row r="31" spans="1:11" x14ac:dyDescent="0.45">
      <c r="A31" s="13" t="s">
        <v>15</v>
      </c>
    </row>
    <row r="32" spans="1:11" ht="15.75" x14ac:dyDescent="0.45">
      <c r="A32" s="14" t="s">
        <v>60</v>
      </c>
      <c r="B32" s="14" t="s">
        <v>13</v>
      </c>
      <c r="C32" s="15">
        <v>2.25</v>
      </c>
      <c r="D32" s="14">
        <v>2</v>
      </c>
      <c r="E32" s="8">
        <f t="shared" ref="E32:E36" si="3">ROUND(C32*D32,2)</f>
        <v>4.5</v>
      </c>
      <c r="F32" s="16">
        <v>0</v>
      </c>
      <c r="G32" s="8">
        <f t="shared" ref="G32:G36" si="4">ROUND(E32*F32,2)</f>
        <v>0</v>
      </c>
      <c r="H32" s="8">
        <f t="shared" ref="H32:H36" si="5">ROUND(E32-G32,2)</f>
        <v>4.5</v>
      </c>
      <c r="I32" s="8"/>
      <c r="J32" s="12"/>
    </row>
    <row r="33" spans="1:11" ht="15.75" x14ac:dyDescent="0.45">
      <c r="A33" s="14" t="s">
        <v>52</v>
      </c>
      <c r="B33" s="14" t="s">
        <v>13</v>
      </c>
      <c r="C33" s="15">
        <v>4.375</v>
      </c>
      <c r="D33" s="14">
        <v>2</v>
      </c>
      <c r="E33" s="8">
        <f t="shared" si="3"/>
        <v>8.75</v>
      </c>
      <c r="F33" s="16">
        <v>0</v>
      </c>
      <c r="G33" s="8">
        <f t="shared" si="4"/>
        <v>0</v>
      </c>
      <c r="H33" s="8">
        <f t="shared" si="5"/>
        <v>8.75</v>
      </c>
      <c r="I33" s="8"/>
    </row>
    <row r="34" spans="1:11" ht="15.75" x14ac:dyDescent="0.45">
      <c r="A34" s="14" t="s">
        <v>65</v>
      </c>
      <c r="B34" s="14" t="s">
        <v>13</v>
      </c>
      <c r="C34" s="15">
        <v>5.75</v>
      </c>
      <c r="D34" s="14">
        <v>1.3</v>
      </c>
      <c r="E34" s="8">
        <f t="shared" si="3"/>
        <v>7.48</v>
      </c>
      <c r="F34" s="16">
        <v>0</v>
      </c>
      <c r="G34" s="8">
        <f t="shared" si="4"/>
        <v>0</v>
      </c>
      <c r="H34" s="8">
        <f t="shared" si="5"/>
        <v>7.48</v>
      </c>
      <c r="I34" s="8"/>
    </row>
    <row r="35" spans="1:11" ht="15.75" x14ac:dyDescent="0.45">
      <c r="A35" s="14" t="s">
        <v>58</v>
      </c>
      <c r="B35" s="14" t="s">
        <v>13</v>
      </c>
      <c r="C35" s="15">
        <v>6.8937499999999998</v>
      </c>
      <c r="D35" s="14">
        <v>3.6</v>
      </c>
      <c r="E35" s="8">
        <f t="shared" si="3"/>
        <v>24.82</v>
      </c>
      <c r="F35" s="16">
        <v>0</v>
      </c>
      <c r="G35" s="8">
        <f t="shared" si="4"/>
        <v>0</v>
      </c>
      <c r="H35" s="8">
        <f t="shared" si="5"/>
        <v>24.82</v>
      </c>
      <c r="I35" s="8"/>
    </row>
    <row r="36" spans="1:11" ht="15.75" x14ac:dyDescent="0.45">
      <c r="A36" s="14" t="s">
        <v>55</v>
      </c>
      <c r="B36" s="14" t="s">
        <v>50</v>
      </c>
      <c r="C36" s="15">
        <v>4.1124999999999998</v>
      </c>
      <c r="D36" s="14">
        <v>2</v>
      </c>
      <c r="E36" s="8">
        <f t="shared" si="3"/>
        <v>8.23</v>
      </c>
      <c r="F36" s="16">
        <v>0</v>
      </c>
      <c r="G36" s="8">
        <f t="shared" si="4"/>
        <v>0</v>
      </c>
      <c r="H36" s="8">
        <f t="shared" si="5"/>
        <v>8.23</v>
      </c>
      <c r="I36" s="8"/>
      <c r="J36" s="25"/>
    </row>
    <row r="37" spans="1:11" x14ac:dyDescent="0.45">
      <c r="A37" s="13" t="s">
        <v>16</v>
      </c>
    </row>
    <row r="38" spans="1:11" x14ac:dyDescent="0.45">
      <c r="A38" s="13" t="s">
        <v>14</v>
      </c>
    </row>
    <row r="39" spans="1:11" x14ac:dyDescent="0.45">
      <c r="A39" s="13" t="s">
        <v>18</v>
      </c>
    </row>
    <row r="40" spans="1:11" x14ac:dyDescent="0.45">
      <c r="A40" s="13" t="s">
        <v>48</v>
      </c>
    </row>
    <row r="41" spans="1:11" x14ac:dyDescent="0.45">
      <c r="A41" s="14" t="s">
        <v>49</v>
      </c>
      <c r="B41" s="14" t="s">
        <v>21</v>
      </c>
      <c r="C41" s="15">
        <v>16.25</v>
      </c>
      <c r="D41" s="14">
        <v>1</v>
      </c>
      <c r="E41" s="8">
        <f>ROUND(C41*D41,2)</f>
        <v>16.25</v>
      </c>
      <c r="F41" s="16">
        <v>0</v>
      </c>
      <c r="G41" s="8">
        <f>ROUND(E41*F41,2)</f>
        <v>0</v>
      </c>
      <c r="H41" s="8">
        <f>ROUND(E41-G41,2)</f>
        <v>16.25</v>
      </c>
      <c r="I41" s="8"/>
    </row>
    <row r="42" spans="1:11" x14ac:dyDescent="0.45">
      <c r="A42" s="13" t="s">
        <v>34</v>
      </c>
    </row>
    <row r="43" spans="1:11" x14ac:dyDescent="0.45">
      <c r="A43" s="14" t="s">
        <v>46</v>
      </c>
      <c r="B43" s="14" t="s">
        <v>21</v>
      </c>
      <c r="C43" s="15">
        <v>6</v>
      </c>
      <c r="D43" s="14">
        <v>1</v>
      </c>
      <c r="E43" s="8">
        <f>ROUND(C43*D43,2)</f>
        <v>6</v>
      </c>
      <c r="F43" s="16">
        <v>0</v>
      </c>
      <c r="G43" s="8">
        <f>ROUND(E43*F43,2)</f>
        <v>0</v>
      </c>
      <c r="H43" s="8">
        <f>ROUND(E43-G43,2)</f>
        <v>6</v>
      </c>
      <c r="I43" s="8"/>
    </row>
    <row r="44" spans="1:11" x14ac:dyDescent="0.45">
      <c r="A44" s="13" t="s">
        <v>36</v>
      </c>
      <c r="I44" s="8"/>
    </row>
    <row r="45" spans="1:11" x14ac:dyDescent="0.45">
      <c r="A45" s="14" t="s">
        <v>47</v>
      </c>
      <c r="B45" s="14" t="s">
        <v>21</v>
      </c>
      <c r="C45" s="15">
        <v>34</v>
      </c>
      <c r="D45" s="14">
        <v>1</v>
      </c>
      <c r="E45" s="8">
        <f>ROUND(C45*D45,2)</f>
        <v>34</v>
      </c>
      <c r="F45" s="16">
        <v>0</v>
      </c>
      <c r="G45" s="8">
        <f>ROUND(E45*F45,2)</f>
        <v>0</v>
      </c>
      <c r="H45" s="8">
        <f>ROUND(E45-G45,2)</f>
        <v>34</v>
      </c>
      <c r="I45" s="8"/>
    </row>
    <row r="46" spans="1:11" x14ac:dyDescent="0.45">
      <c r="A46" s="13" t="s">
        <v>22</v>
      </c>
    </row>
    <row r="47" spans="1:11" x14ac:dyDescent="0.45">
      <c r="A47" s="14" t="s">
        <v>23</v>
      </c>
      <c r="B47" s="14" t="s">
        <v>24</v>
      </c>
      <c r="C47" s="15">
        <v>14.83</v>
      </c>
      <c r="D47" s="20">
        <v>0.41870000000000002</v>
      </c>
      <c r="E47" s="8">
        <f>ROUND(C47*D47,2)</f>
        <v>6.21</v>
      </c>
      <c r="F47" s="16">
        <v>0</v>
      </c>
      <c r="G47" s="8">
        <f>ROUND(E47*F47,2)</f>
        <v>0</v>
      </c>
      <c r="H47" s="8">
        <f>ROUND(E47-G47,2)</f>
        <v>6.21</v>
      </c>
      <c r="I47" s="8"/>
      <c r="J47" s="27"/>
      <c r="K47" s="27"/>
    </row>
    <row r="48" spans="1:11" x14ac:dyDescent="0.45">
      <c r="A48" s="14" t="s">
        <v>25</v>
      </c>
      <c r="B48" s="14" t="s">
        <v>24</v>
      </c>
      <c r="C48" s="15">
        <v>14.83</v>
      </c>
      <c r="D48" s="20">
        <v>0.29899999999999999</v>
      </c>
      <c r="E48" s="8">
        <f>ROUND(C48*D48,2)</f>
        <v>4.43</v>
      </c>
      <c r="F48" s="16">
        <v>0</v>
      </c>
      <c r="G48" s="8">
        <f>ROUND(E48*F48,2)</f>
        <v>0</v>
      </c>
      <c r="H48" s="8">
        <f>ROUND(E48-G48,2)</f>
        <v>4.43</v>
      </c>
      <c r="I48" s="8"/>
    </row>
    <row r="49" spans="1:10" x14ac:dyDescent="0.45">
      <c r="A49" s="13" t="s">
        <v>38</v>
      </c>
      <c r="B49" s="14"/>
      <c r="C49" s="15"/>
      <c r="D49" s="14"/>
      <c r="F49" s="16"/>
      <c r="G49" s="8"/>
      <c r="H49" s="8"/>
      <c r="I49" s="8"/>
    </row>
    <row r="50" spans="1:10" x14ac:dyDescent="0.45">
      <c r="A50" s="14" t="s">
        <v>26</v>
      </c>
      <c r="B50" s="14" t="s">
        <v>24</v>
      </c>
      <c r="C50" s="15">
        <v>14.83</v>
      </c>
      <c r="D50" s="20">
        <v>0.7541399174964234</v>
      </c>
      <c r="E50" s="8">
        <f>ROUND(C50*D50,2)</f>
        <v>11.18</v>
      </c>
      <c r="F50" s="16">
        <v>0</v>
      </c>
      <c r="G50" s="8">
        <f>ROUND(E50*F50,2)</f>
        <v>0</v>
      </c>
      <c r="H50" s="8">
        <f>ROUND(E50-G50,2)</f>
        <v>11.18</v>
      </c>
      <c r="I50" s="8"/>
    </row>
    <row r="51" spans="1:10" x14ac:dyDescent="0.45">
      <c r="A51" s="13" t="s">
        <v>27</v>
      </c>
      <c r="I51" s="8"/>
    </row>
    <row r="52" spans="1:10" x14ac:dyDescent="0.45">
      <c r="A52" s="14" t="s">
        <v>23</v>
      </c>
      <c r="B52" s="14" t="s">
        <v>28</v>
      </c>
      <c r="C52" s="15">
        <v>2.46</v>
      </c>
      <c r="D52" s="21">
        <v>3.152723560499513</v>
      </c>
      <c r="E52" s="8">
        <f>ROUND(C52*D52,2)</f>
        <v>7.76</v>
      </c>
      <c r="F52" s="16">
        <v>0</v>
      </c>
      <c r="G52" s="8">
        <f>ROUND(E52*F52,2)</f>
        <v>0</v>
      </c>
      <c r="H52" s="8">
        <f>ROUND(E52-G52,2)</f>
        <v>7.76</v>
      </c>
      <c r="I52" s="8"/>
    </row>
    <row r="53" spans="1:10" x14ac:dyDescent="0.45">
      <c r="A53" s="14" t="s">
        <v>25</v>
      </c>
      <c r="B53" s="14" t="s">
        <v>28</v>
      </c>
      <c r="C53" s="15">
        <v>2.46</v>
      </c>
      <c r="D53" s="21">
        <v>3.0817959183673476</v>
      </c>
      <c r="E53" s="8">
        <f>ROUND(C53*D53,2)</f>
        <v>7.58</v>
      </c>
      <c r="F53" s="16">
        <v>0</v>
      </c>
      <c r="G53" s="8">
        <f>ROUND(E53*F53,2)</f>
        <v>0</v>
      </c>
      <c r="H53" s="8">
        <f>ROUND(E53-G53,2)</f>
        <v>7.58</v>
      </c>
    </row>
    <row r="54" spans="1:10" x14ac:dyDescent="0.45">
      <c r="A54" s="14" t="s">
        <v>51</v>
      </c>
      <c r="B54" s="14" t="s">
        <v>28</v>
      </c>
      <c r="C54" s="15">
        <v>2.46</v>
      </c>
      <c r="D54" s="26">
        <f>40.68/2.46</f>
        <v>16.536585365853657</v>
      </c>
      <c r="E54" s="8">
        <f>ROUND(C54*D54,2)</f>
        <v>40.68</v>
      </c>
      <c r="F54" s="16">
        <v>0</v>
      </c>
      <c r="G54" s="8">
        <f>ROUND(E54*F54,2)</f>
        <v>0</v>
      </c>
      <c r="H54" s="8">
        <f>ROUND(E54-G54,2)</f>
        <v>40.68</v>
      </c>
      <c r="I54" s="8"/>
      <c r="J54" s="25"/>
    </row>
    <row r="55" spans="1:10" x14ac:dyDescent="0.45">
      <c r="A55" s="13" t="s">
        <v>29</v>
      </c>
      <c r="I55" s="8"/>
    </row>
    <row r="56" spans="1:10" x14ac:dyDescent="0.45">
      <c r="A56" s="14" t="s">
        <v>39</v>
      </c>
      <c r="B56" s="14" t="s">
        <v>21</v>
      </c>
      <c r="C56" s="15">
        <v>7.11463596368392</v>
      </c>
      <c r="D56" s="14">
        <v>1</v>
      </c>
      <c r="E56" s="8">
        <f>ROUND(C56*D56,2)</f>
        <v>7.11</v>
      </c>
      <c r="F56" s="16">
        <v>0</v>
      </c>
      <c r="G56" s="8">
        <f>ROUND(E56*F56,2)</f>
        <v>0</v>
      </c>
      <c r="H56" s="8">
        <f t="shared" ref="H56:H66" si="6">ROUND(E56-G56,2)</f>
        <v>7.11</v>
      </c>
      <c r="I56" s="8"/>
    </row>
    <row r="57" spans="1:10" x14ac:dyDescent="0.45">
      <c r="A57" s="14" t="s">
        <v>25</v>
      </c>
      <c r="B57" s="14" t="s">
        <v>21</v>
      </c>
      <c r="C57" s="15">
        <v>17.04</v>
      </c>
      <c r="D57" s="14">
        <v>1</v>
      </c>
      <c r="E57" s="8">
        <f>ROUND(C57*D57,2)</f>
        <v>17.04</v>
      </c>
      <c r="F57" s="16">
        <v>0</v>
      </c>
      <c r="G57" s="8">
        <f>ROUND(E57*F57,2)</f>
        <v>0</v>
      </c>
      <c r="H57" s="8">
        <f t="shared" si="6"/>
        <v>17.04</v>
      </c>
      <c r="I57" s="18"/>
    </row>
    <row r="58" spans="1:10" x14ac:dyDescent="0.45">
      <c r="A58" s="14" t="s">
        <v>51</v>
      </c>
      <c r="B58" s="14" t="s">
        <v>21</v>
      </c>
      <c r="C58" s="15">
        <v>0.37661458333333331</v>
      </c>
      <c r="D58" s="14">
        <v>14</v>
      </c>
      <c r="E58" s="8">
        <f>ROUND(C58*D58,2)</f>
        <v>5.27</v>
      </c>
      <c r="F58" s="16">
        <v>0</v>
      </c>
      <c r="G58" s="8">
        <f>ROUND(E58*F58,2)</f>
        <v>0</v>
      </c>
      <c r="H58" s="8">
        <f t="shared" si="6"/>
        <v>5.27</v>
      </c>
      <c r="I58" s="12"/>
      <c r="J58" s="25"/>
    </row>
    <row r="59" spans="1:10" x14ac:dyDescent="0.45">
      <c r="A59" s="13" t="s">
        <v>19</v>
      </c>
    </row>
    <row r="60" spans="1:10" x14ac:dyDescent="0.45">
      <c r="A60" s="14" t="s">
        <v>44</v>
      </c>
      <c r="B60" s="14" t="s">
        <v>9</v>
      </c>
      <c r="C60" s="15">
        <v>0.25</v>
      </c>
      <c r="D60" s="14">
        <v>215</v>
      </c>
      <c r="E60" s="8">
        <f>ROUND(C60*D60,2)</f>
        <v>53.75</v>
      </c>
      <c r="F60" s="16">
        <v>0</v>
      </c>
      <c r="G60" s="8">
        <f>ROUND(E60*F60,2)</f>
        <v>0</v>
      </c>
      <c r="H60" s="8">
        <f>ROUND(E60-G60,2)</f>
        <v>53.75</v>
      </c>
      <c r="I60" s="8"/>
    </row>
    <row r="61" spans="1:10" x14ac:dyDescent="0.45">
      <c r="A61" s="13" t="s">
        <v>20</v>
      </c>
    </row>
    <row r="62" spans="1:10" x14ac:dyDescent="0.45">
      <c r="A62" s="14" t="s">
        <v>45</v>
      </c>
      <c r="B62" s="14" t="s">
        <v>9</v>
      </c>
      <c r="C62" s="15">
        <v>0.19</v>
      </c>
      <c r="D62" s="14">
        <f>D11</f>
        <v>215</v>
      </c>
      <c r="E62" s="8">
        <f>ROUND(C62*D62,2)</f>
        <v>40.85</v>
      </c>
      <c r="F62" s="16">
        <v>0</v>
      </c>
      <c r="G62" s="8">
        <f>ROUND(E62*F62,2)</f>
        <v>0</v>
      </c>
      <c r="H62" s="8">
        <f>ROUND(E62-G62,2)</f>
        <v>40.85</v>
      </c>
      <c r="I62" s="8"/>
    </row>
    <row r="63" spans="1:10" x14ac:dyDescent="0.45">
      <c r="A63" s="14" t="s">
        <v>63</v>
      </c>
      <c r="B63" s="14" t="s">
        <v>9</v>
      </c>
      <c r="C63" s="15">
        <v>0.01</v>
      </c>
      <c r="D63" s="14">
        <f>D11</f>
        <v>215</v>
      </c>
      <c r="E63" s="8">
        <f>ROUND(C63*D63,2)</f>
        <v>2.15</v>
      </c>
      <c r="F63" s="16">
        <v>0</v>
      </c>
      <c r="G63" s="8">
        <f>ROUND(E63*F63,2)</f>
        <v>0</v>
      </c>
      <c r="H63" s="8">
        <f t="shared" si="6"/>
        <v>2.15</v>
      </c>
      <c r="I63" s="12"/>
      <c r="J63" s="25"/>
    </row>
    <row r="64" spans="1:10" ht="15" customHeight="1" x14ac:dyDescent="0.45">
      <c r="A64" s="9" t="s">
        <v>30</v>
      </c>
      <c r="B64" s="9" t="s">
        <v>84</v>
      </c>
      <c r="C64" s="34">
        <v>8.2500000000000004E-2</v>
      </c>
      <c r="D64" s="35">
        <f>SUM(H19:H58)</f>
        <v>701.41</v>
      </c>
      <c r="E64" s="2">
        <f>(C64*0.5)*D64</f>
        <v>28.933162500000002</v>
      </c>
      <c r="F64" s="11">
        <v>0</v>
      </c>
      <c r="G64" s="2">
        <f>ROUND(E64*F64,2)</f>
        <v>0</v>
      </c>
      <c r="H64" s="2">
        <v>27.075981002871409</v>
      </c>
      <c r="I64" s="12"/>
    </row>
    <row r="65" spans="1:9" x14ac:dyDescent="0.45">
      <c r="A65" s="7" t="s">
        <v>69</v>
      </c>
      <c r="E65" s="8">
        <f>SUM(E19:E64)</f>
        <v>827.09316249999995</v>
      </c>
      <c r="G65" s="12">
        <f>SUM(G21:G64)</f>
        <v>0</v>
      </c>
      <c r="H65" s="12">
        <f t="shared" si="6"/>
        <v>827.09</v>
      </c>
    </row>
    <row r="66" spans="1:9" x14ac:dyDescent="0.45">
      <c r="A66" s="7" t="s">
        <v>70</v>
      </c>
      <c r="E66" s="23">
        <f>+E13-E65</f>
        <v>140.40683750000005</v>
      </c>
      <c r="G66" s="12">
        <f>+G11-G65</f>
        <v>241.88</v>
      </c>
      <c r="H66" s="24">
        <f t="shared" si="6"/>
        <v>-101.47</v>
      </c>
    </row>
    <row r="67" spans="1:9" ht="6.75" customHeight="1" x14ac:dyDescent="0.45">
      <c r="A67" t="s">
        <v>10</v>
      </c>
      <c r="I67" s="8"/>
    </row>
    <row r="68" spans="1:9" x14ac:dyDescent="0.45">
      <c r="A68" s="7" t="s">
        <v>80</v>
      </c>
      <c r="I68" s="8"/>
    </row>
    <row r="69" spans="1:9" x14ac:dyDescent="0.45">
      <c r="A69" s="14" t="s">
        <v>35</v>
      </c>
      <c r="B69" s="14" t="s">
        <v>21</v>
      </c>
      <c r="C69" s="15">
        <v>46.849371138105148</v>
      </c>
      <c r="D69" s="14">
        <v>1</v>
      </c>
      <c r="E69" s="8">
        <f>ROUND(C69*D69,2)</f>
        <v>46.85</v>
      </c>
      <c r="F69" s="16">
        <v>0</v>
      </c>
      <c r="G69" s="8">
        <f>ROUND(E69*F69,2)</f>
        <v>0</v>
      </c>
      <c r="H69" s="8">
        <f t="shared" ref="H69:H75" si="7">ROUND(E69-G69,2)</f>
        <v>46.85</v>
      </c>
      <c r="I69" s="18"/>
    </row>
    <row r="70" spans="1:9" x14ac:dyDescent="0.45">
      <c r="A70" s="14" t="s">
        <v>25</v>
      </c>
      <c r="B70" s="14" t="s">
        <v>21</v>
      </c>
      <c r="C70" s="15">
        <v>77.510000000000005</v>
      </c>
      <c r="D70" s="14">
        <v>1</v>
      </c>
      <c r="E70" s="8">
        <f>ROUND(C70*D70,2)</f>
        <v>77.510000000000005</v>
      </c>
      <c r="F70" s="16">
        <v>0</v>
      </c>
      <c r="G70" s="8">
        <f>ROUND(E70*F70,2)</f>
        <v>0</v>
      </c>
      <c r="H70" s="8">
        <f t="shared" si="7"/>
        <v>77.510000000000005</v>
      </c>
      <c r="I70" s="12"/>
    </row>
    <row r="71" spans="1:9" x14ac:dyDescent="0.45">
      <c r="A71" s="9" t="s">
        <v>51</v>
      </c>
      <c r="B71" s="9" t="s">
        <v>21</v>
      </c>
      <c r="C71" s="10">
        <v>42.828222529627418</v>
      </c>
      <c r="D71" s="9">
        <v>1</v>
      </c>
      <c r="E71" s="2">
        <f>ROUND(C71*D71,2)</f>
        <v>42.83</v>
      </c>
      <c r="F71" s="11">
        <v>0</v>
      </c>
      <c r="G71" s="2">
        <f>ROUND(E71*F71,2)</f>
        <v>0</v>
      </c>
      <c r="H71" s="2">
        <f t="shared" si="7"/>
        <v>42.83</v>
      </c>
      <c r="I71" s="12"/>
    </row>
    <row r="72" spans="1:9" x14ac:dyDescent="0.45">
      <c r="A72" s="29" t="s">
        <v>64</v>
      </c>
      <c r="B72" s="29" t="s">
        <v>21</v>
      </c>
      <c r="C72" s="30">
        <v>6.2178296286382082</v>
      </c>
      <c r="D72" s="29">
        <v>1</v>
      </c>
      <c r="E72" s="31">
        <f>ROUND(C72*D72,2)</f>
        <v>6.22</v>
      </c>
      <c r="F72" s="11">
        <v>0</v>
      </c>
      <c r="G72" s="2">
        <f>ROUND(E72*F72,2)</f>
        <v>0</v>
      </c>
      <c r="H72" s="2">
        <f t="shared" si="7"/>
        <v>6.22</v>
      </c>
      <c r="I72" s="12"/>
    </row>
    <row r="73" spans="1:9" x14ac:dyDescent="0.45">
      <c r="A73" s="7" t="s">
        <v>77</v>
      </c>
      <c r="E73" s="8">
        <f>SUM(E69:E72)</f>
        <v>173.41</v>
      </c>
      <c r="G73" s="12">
        <f>SUM(G69:G71)</f>
        <v>0</v>
      </c>
      <c r="H73" s="12">
        <f t="shared" si="7"/>
        <v>173.41</v>
      </c>
      <c r="I73" s="12"/>
    </row>
    <row r="74" spans="1:9" x14ac:dyDescent="0.45">
      <c r="A74" s="7" t="s">
        <v>78</v>
      </c>
      <c r="E74" s="8">
        <f>+E65+E73</f>
        <v>1000.5031624999999</v>
      </c>
      <c r="G74" s="12">
        <f>+G65+G73</f>
        <v>0</v>
      </c>
      <c r="H74" s="12">
        <f t="shared" si="7"/>
        <v>1000.5</v>
      </c>
    </row>
    <row r="75" spans="1:9" x14ac:dyDescent="0.45">
      <c r="A75" s="7" t="s">
        <v>79</v>
      </c>
      <c r="E75" s="23">
        <f>+E13-E74</f>
        <v>-33.003162499999917</v>
      </c>
      <c r="G75" s="12">
        <f>+G11-G74</f>
        <v>241.88</v>
      </c>
      <c r="H75" s="24">
        <f t="shared" si="7"/>
        <v>-274.88</v>
      </c>
    </row>
    <row r="76" spans="1:9" ht="8.25" customHeight="1" x14ac:dyDescent="0.45">
      <c r="A76" t="s">
        <v>76</v>
      </c>
    </row>
    <row r="77" spans="1:9" x14ac:dyDescent="0.45">
      <c r="A77" s="13" t="s">
        <v>67</v>
      </c>
      <c r="B77" s="13"/>
      <c r="C77" s="22"/>
      <c r="D77" s="13"/>
      <c r="E77" s="22"/>
      <c r="F77" s="13"/>
    </row>
    <row r="78" spans="1:9" x14ac:dyDescent="0.45">
      <c r="A78" s="13" t="s">
        <v>86</v>
      </c>
      <c r="B78" s="28"/>
      <c r="C78" s="28"/>
      <c r="D78" s="28"/>
      <c r="E78" s="28"/>
      <c r="F78" s="28"/>
      <c r="G78" s="28"/>
      <c r="H78" s="28"/>
    </row>
    <row r="79" spans="1:9" x14ac:dyDescent="0.45">
      <c r="A79" t="s">
        <v>87</v>
      </c>
    </row>
    <row r="80" spans="1:9" x14ac:dyDescent="0.45">
      <c r="A80" t="s">
        <v>66</v>
      </c>
    </row>
  </sheetData>
  <mergeCells count="6">
    <mergeCell ref="A6:H6"/>
    <mergeCell ref="A7:H7"/>
    <mergeCell ref="F8:G8"/>
    <mergeCell ref="A2:A3"/>
    <mergeCell ref="B2:H3"/>
    <mergeCell ref="A5:H5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6A6F-D126-4CE2-97DE-5AA774642614}">
  <dimension ref="A2:K80"/>
  <sheetViews>
    <sheetView workbookViewId="0"/>
  </sheetViews>
  <sheetFormatPr defaultRowHeight="14.25" x14ac:dyDescent="0.45"/>
  <cols>
    <col min="1" max="1" width="23.73046875" customWidth="1"/>
    <col min="3" max="3" width="9" style="8" bestFit="1" customWidth="1"/>
    <col min="4" max="4" width="10.664062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9" x14ac:dyDescent="0.45">
      <c r="A2" s="39" t="s">
        <v>73</v>
      </c>
      <c r="B2" s="40" t="s">
        <v>74</v>
      </c>
      <c r="C2" s="40"/>
      <c r="D2" s="40"/>
      <c r="E2" s="40"/>
      <c r="F2" s="40"/>
      <c r="G2" s="40"/>
      <c r="H2" s="40"/>
      <c r="I2" s="3"/>
    </row>
    <row r="3" spans="1:9" x14ac:dyDescent="0.45">
      <c r="A3" s="39"/>
      <c r="B3" s="40"/>
      <c r="C3" s="40"/>
      <c r="D3" s="40"/>
      <c r="E3" s="40"/>
      <c r="F3" s="40"/>
      <c r="G3" s="40"/>
      <c r="H3" s="40"/>
      <c r="I3" s="3"/>
    </row>
    <row r="4" spans="1:9" x14ac:dyDescent="0.45">
      <c r="A4" s="32"/>
      <c r="B4" s="28"/>
      <c r="C4" s="28"/>
      <c r="D4" s="28"/>
      <c r="E4" s="28"/>
      <c r="F4" s="28"/>
      <c r="G4" s="28"/>
      <c r="H4" s="28"/>
    </row>
    <row r="5" spans="1:9" ht="18" x14ac:dyDescent="0.55000000000000004">
      <c r="A5" s="41" t="s">
        <v>82</v>
      </c>
      <c r="B5" s="41"/>
      <c r="C5" s="41"/>
      <c r="D5" s="41"/>
      <c r="E5" s="41"/>
      <c r="F5" s="41"/>
      <c r="G5" s="41"/>
      <c r="H5" s="41"/>
      <c r="I5" s="18"/>
    </row>
    <row r="6" spans="1:9" ht="18" x14ac:dyDescent="0.55000000000000004">
      <c r="A6" s="36" t="s">
        <v>81</v>
      </c>
      <c r="B6" s="36"/>
      <c r="C6" s="36"/>
      <c r="D6" s="36"/>
      <c r="E6" s="36"/>
      <c r="F6" s="36"/>
      <c r="G6" s="36"/>
      <c r="H6" s="36"/>
      <c r="I6" s="3"/>
    </row>
    <row r="7" spans="1:9" ht="18.399999999999999" thickBot="1" x14ac:dyDescent="0.6">
      <c r="A7" s="37" t="s">
        <v>62</v>
      </c>
      <c r="B7" s="37"/>
      <c r="C7" s="37"/>
      <c r="D7" s="37"/>
      <c r="E7" s="37"/>
      <c r="F7" s="37"/>
      <c r="G7" s="37"/>
      <c r="H7" s="37"/>
      <c r="I7" s="3"/>
    </row>
    <row r="8" spans="1:9" ht="14.65" thickTop="1" x14ac:dyDescent="0.45">
      <c r="A8" s="1"/>
      <c r="B8" s="1"/>
      <c r="C8" s="2"/>
      <c r="D8" s="1"/>
      <c r="E8" s="2"/>
      <c r="F8" s="38" t="s">
        <v>0</v>
      </c>
      <c r="G8" s="38"/>
      <c r="H8" s="3" t="s">
        <v>1</v>
      </c>
      <c r="I8" s="3"/>
    </row>
    <row r="9" spans="1:9" x14ac:dyDescent="0.45">
      <c r="A9" s="4" t="s">
        <v>2</v>
      </c>
      <c r="B9" s="4" t="s">
        <v>3</v>
      </c>
      <c r="C9" s="5" t="s">
        <v>4</v>
      </c>
      <c r="D9" s="4" t="s">
        <v>5</v>
      </c>
      <c r="E9" s="5" t="s">
        <v>6</v>
      </c>
      <c r="F9" s="6" t="s">
        <v>7</v>
      </c>
      <c r="G9" s="6" t="s">
        <v>8</v>
      </c>
      <c r="H9" s="6" t="s">
        <v>8</v>
      </c>
      <c r="I9" s="3"/>
    </row>
    <row r="10" spans="1:9" x14ac:dyDescent="0.45">
      <c r="A10" s="7" t="s">
        <v>71</v>
      </c>
    </row>
    <row r="11" spans="1:9" x14ac:dyDescent="0.45">
      <c r="A11" s="14" t="s">
        <v>41</v>
      </c>
      <c r="B11" s="14" t="s">
        <v>9</v>
      </c>
      <c r="C11" s="33">
        <v>4.83</v>
      </c>
      <c r="D11" s="14">
        <v>215</v>
      </c>
      <c r="E11" s="18">
        <f>ROUND(C11*D11,2)</f>
        <v>1038.45</v>
      </c>
      <c r="F11" s="16">
        <v>0.25</v>
      </c>
      <c r="G11" s="18">
        <f>ROUND(E11*F11,2)</f>
        <v>259.61</v>
      </c>
      <c r="H11" s="18">
        <f>ROUND(E11-G11,2)</f>
        <v>778.84</v>
      </c>
      <c r="I11" s="18"/>
    </row>
    <row r="12" spans="1:9" x14ac:dyDescent="0.45">
      <c r="A12" s="9" t="s">
        <v>85</v>
      </c>
      <c r="B12" s="9" t="s">
        <v>9</v>
      </c>
      <c r="C12" s="10">
        <v>0</v>
      </c>
      <c r="D12" s="9">
        <v>0</v>
      </c>
      <c r="E12" s="2">
        <f>ROUND(C12*D12,2)</f>
        <v>0</v>
      </c>
      <c r="F12" s="11">
        <v>0</v>
      </c>
      <c r="G12" s="2">
        <f>ROUND(E12*F12,2)</f>
        <v>0</v>
      </c>
      <c r="H12" s="2">
        <f>ROUND(E12-G12,2)</f>
        <v>0</v>
      </c>
      <c r="I12" s="18"/>
    </row>
    <row r="13" spans="1:9" x14ac:dyDescent="0.45">
      <c r="A13" s="7" t="s">
        <v>72</v>
      </c>
      <c r="E13" s="23">
        <f>SUM(E11:E12)</f>
        <v>1038.45</v>
      </c>
      <c r="F13" s="7"/>
      <c r="G13" s="12">
        <f>SUM(G11:G12)</f>
        <v>259.61</v>
      </c>
      <c r="H13" s="24">
        <f>ROUND(E13-G13,2)</f>
        <v>778.84</v>
      </c>
      <c r="I13" s="12"/>
    </row>
    <row r="14" spans="1:9" ht="7.5" customHeight="1" x14ac:dyDescent="0.45">
      <c r="A14" t="s">
        <v>10</v>
      </c>
    </row>
    <row r="15" spans="1:9" x14ac:dyDescent="0.45">
      <c r="A15" s="7" t="s">
        <v>68</v>
      </c>
    </row>
    <row r="16" spans="1:9" x14ac:dyDescent="0.45">
      <c r="A16" s="13" t="s">
        <v>37</v>
      </c>
    </row>
    <row r="17" spans="1:11" x14ac:dyDescent="0.45">
      <c r="A17" s="14" t="s">
        <v>59</v>
      </c>
      <c r="B17" s="14" t="s">
        <v>21</v>
      </c>
      <c r="C17" s="15"/>
      <c r="D17" s="14"/>
      <c r="E17" s="8">
        <f>G11</f>
        <v>259.61</v>
      </c>
      <c r="F17" s="16"/>
      <c r="G17" s="8"/>
      <c r="H17" s="8">
        <f>E17</f>
        <v>259.61</v>
      </c>
    </row>
    <row r="18" spans="1:11" x14ac:dyDescent="0.45">
      <c r="A18" s="13" t="s">
        <v>17</v>
      </c>
    </row>
    <row r="19" spans="1:11" x14ac:dyDescent="0.45">
      <c r="A19" s="14" t="s">
        <v>42</v>
      </c>
      <c r="B19" s="14" t="s">
        <v>43</v>
      </c>
      <c r="C19" s="15">
        <v>3.89</v>
      </c>
      <c r="D19" s="14">
        <v>32</v>
      </c>
      <c r="E19" s="8">
        <f>ROUND(C19*D19,2)</f>
        <v>124.48</v>
      </c>
      <c r="F19" s="16">
        <v>0</v>
      </c>
      <c r="G19" s="8">
        <f>ROUND(E19*F19,2)</f>
        <v>0</v>
      </c>
      <c r="H19" s="8">
        <f>ROUND(E19-G19,2)</f>
        <v>124.48</v>
      </c>
      <c r="I19" s="8"/>
    </row>
    <row r="20" spans="1:11" x14ac:dyDescent="0.45">
      <c r="A20" s="13" t="s">
        <v>32</v>
      </c>
    </row>
    <row r="21" spans="1:11" ht="15.75" x14ac:dyDescent="0.45">
      <c r="A21" s="14" t="s">
        <v>53</v>
      </c>
      <c r="B21" s="14" t="s">
        <v>11</v>
      </c>
      <c r="C21" s="15">
        <v>9.5</v>
      </c>
      <c r="D21" s="14">
        <v>5</v>
      </c>
      <c r="E21" s="8">
        <f>ROUND(C21*D21,2)</f>
        <v>47.5</v>
      </c>
      <c r="F21" s="16">
        <v>0</v>
      </c>
      <c r="G21" s="8">
        <f>ROUND(E21*F21,2)</f>
        <v>0</v>
      </c>
      <c r="H21" s="8">
        <f>ROUND(E21-G21,2)</f>
        <v>47.5</v>
      </c>
      <c r="I21" s="8"/>
      <c r="J21" s="17"/>
    </row>
    <row r="22" spans="1:11" ht="15.75" x14ac:dyDescent="0.45">
      <c r="A22" s="14" t="s">
        <v>57</v>
      </c>
      <c r="B22" s="14" t="s">
        <v>11</v>
      </c>
      <c r="C22" s="15">
        <v>10</v>
      </c>
      <c r="D22" s="14">
        <v>0</v>
      </c>
      <c r="E22" s="8">
        <f>ROUND(C22*D22,2)</f>
        <v>0</v>
      </c>
      <c r="F22" s="16">
        <v>0</v>
      </c>
      <c r="G22" s="8">
        <f>ROUND(E22*F22,2)</f>
        <v>0</v>
      </c>
      <c r="H22" s="8">
        <f>ROUND(E22-G22,2)</f>
        <v>0</v>
      </c>
      <c r="I22" s="8"/>
      <c r="J22" s="17"/>
    </row>
    <row r="23" spans="1:11" ht="15.75" x14ac:dyDescent="0.45">
      <c r="A23" s="14" t="s">
        <v>56</v>
      </c>
      <c r="B23" s="14" t="s">
        <v>31</v>
      </c>
      <c r="C23" s="19">
        <v>0.1</v>
      </c>
      <c r="D23" s="14">
        <v>100</v>
      </c>
      <c r="E23" s="8">
        <f>ROUND(C23*D23,-1)</f>
        <v>10</v>
      </c>
      <c r="F23" s="16">
        <v>0</v>
      </c>
      <c r="G23" s="8">
        <f>ROUND(E23*F23,2)</f>
        <v>0</v>
      </c>
      <c r="H23" s="8">
        <f>ROUND(E23-G23,2)</f>
        <v>10</v>
      </c>
      <c r="I23" s="8"/>
      <c r="J23" s="25"/>
    </row>
    <row r="24" spans="1:11" x14ac:dyDescent="0.45">
      <c r="A24" s="13" t="s">
        <v>12</v>
      </c>
    </row>
    <row r="25" spans="1:11" ht="15.75" x14ac:dyDescent="0.45">
      <c r="A25" s="14" t="s">
        <v>40</v>
      </c>
      <c r="B25" s="14" t="s">
        <v>31</v>
      </c>
      <c r="C25" s="15">
        <f>820/2000</f>
        <v>0.41</v>
      </c>
      <c r="D25" s="14">
        <v>175</v>
      </c>
      <c r="E25" s="8">
        <f t="shared" ref="E25:E30" si="0">ROUND(C25*D25,2)</f>
        <v>71.75</v>
      </c>
      <c r="F25" s="16">
        <v>0</v>
      </c>
      <c r="G25" s="8">
        <f t="shared" ref="G25:G30" si="1">ROUND(E25*F25,2)</f>
        <v>0</v>
      </c>
      <c r="H25" s="8">
        <f t="shared" ref="H25:H30" si="2">ROUND(E25-G25,2)</f>
        <v>71.75</v>
      </c>
      <c r="I25" s="8"/>
      <c r="J25" s="12"/>
      <c r="K25" s="12"/>
    </row>
    <row r="26" spans="1:11" ht="15.75" x14ac:dyDescent="0.45">
      <c r="A26" s="14" t="s">
        <v>33</v>
      </c>
      <c r="B26" s="14" t="s">
        <v>31</v>
      </c>
      <c r="C26" s="15">
        <f>460/2000</f>
        <v>0.23</v>
      </c>
      <c r="D26" s="14">
        <v>130</v>
      </c>
      <c r="E26" s="8">
        <f t="shared" si="0"/>
        <v>29.9</v>
      </c>
      <c r="F26" s="16">
        <v>0</v>
      </c>
      <c r="G26" s="8">
        <f t="shared" si="1"/>
        <v>0</v>
      </c>
      <c r="H26" s="8">
        <f t="shared" si="2"/>
        <v>29.9</v>
      </c>
      <c r="I26" s="8"/>
      <c r="J26" s="12"/>
    </row>
    <row r="27" spans="1:11" ht="15.75" x14ac:dyDescent="0.45">
      <c r="A27" s="14" t="s">
        <v>83</v>
      </c>
      <c r="B27" s="14" t="s">
        <v>31</v>
      </c>
      <c r="C27" s="15">
        <f>(735/2000)+((82*(335*0.0005)/335))</f>
        <v>0.40849999999999997</v>
      </c>
      <c r="D27" s="14">
        <v>335</v>
      </c>
      <c r="E27" s="8">
        <f t="shared" si="0"/>
        <v>136.85</v>
      </c>
      <c r="F27" s="16">
        <v>0</v>
      </c>
      <c r="G27" s="8">
        <f t="shared" si="1"/>
        <v>0</v>
      </c>
      <c r="H27" s="8">
        <f t="shared" si="2"/>
        <v>136.85</v>
      </c>
      <c r="I27" s="8"/>
      <c r="J27" s="12"/>
    </row>
    <row r="28" spans="1:11" ht="15.75" x14ac:dyDescent="0.45">
      <c r="A28" s="14" t="s">
        <v>61</v>
      </c>
      <c r="B28" s="14" t="s">
        <v>31</v>
      </c>
      <c r="C28" s="15">
        <f>735/2000</f>
        <v>0.36749999999999999</v>
      </c>
      <c r="D28" s="14">
        <v>100</v>
      </c>
      <c r="E28" s="8">
        <f t="shared" si="0"/>
        <v>36.75</v>
      </c>
      <c r="F28" s="16">
        <v>0</v>
      </c>
      <c r="G28" s="8">
        <f t="shared" si="1"/>
        <v>0</v>
      </c>
      <c r="H28" s="8">
        <f t="shared" si="2"/>
        <v>36.75</v>
      </c>
      <c r="I28" s="8"/>
    </row>
    <row r="29" spans="1:11" ht="15.75" x14ac:dyDescent="0.45">
      <c r="A29" s="14" t="s">
        <v>54</v>
      </c>
      <c r="B29" s="14" t="s">
        <v>31</v>
      </c>
      <c r="C29" s="15">
        <f>585/2000</f>
        <v>0.29249999999999998</v>
      </c>
      <c r="D29" s="14">
        <v>100</v>
      </c>
      <c r="E29" s="8">
        <f t="shared" si="0"/>
        <v>29.25</v>
      </c>
      <c r="F29" s="16">
        <v>0</v>
      </c>
      <c r="G29" s="8">
        <f t="shared" si="1"/>
        <v>0</v>
      </c>
      <c r="H29" s="8">
        <f t="shared" si="2"/>
        <v>29.25</v>
      </c>
      <c r="I29" s="8"/>
    </row>
    <row r="30" spans="1:11" ht="15.75" x14ac:dyDescent="0.45">
      <c r="A30" s="14" t="s">
        <v>75</v>
      </c>
      <c r="B30" s="14" t="s">
        <v>31</v>
      </c>
      <c r="C30" s="15">
        <f>69/50</f>
        <v>1.38</v>
      </c>
      <c r="D30" s="14">
        <v>29</v>
      </c>
      <c r="E30" s="8">
        <f t="shared" si="0"/>
        <v>40.020000000000003</v>
      </c>
      <c r="F30" s="16">
        <v>0</v>
      </c>
      <c r="G30" s="8">
        <f t="shared" si="1"/>
        <v>0</v>
      </c>
      <c r="H30" s="8">
        <f t="shared" si="2"/>
        <v>40.020000000000003</v>
      </c>
      <c r="I30" s="8"/>
    </row>
    <row r="31" spans="1:11" x14ac:dyDescent="0.45">
      <c r="A31" s="13" t="s">
        <v>15</v>
      </c>
    </row>
    <row r="32" spans="1:11" ht="15.75" x14ac:dyDescent="0.45">
      <c r="A32" s="14" t="s">
        <v>60</v>
      </c>
      <c r="B32" s="14" t="s">
        <v>13</v>
      </c>
      <c r="C32" s="15">
        <v>2.25</v>
      </c>
      <c r="D32" s="14">
        <v>2</v>
      </c>
      <c r="E32" s="8">
        <f t="shared" ref="E32:E36" si="3">ROUND(C32*D32,2)</f>
        <v>4.5</v>
      </c>
      <c r="F32" s="16">
        <v>0</v>
      </c>
      <c r="G32" s="8">
        <f t="shared" ref="G32:G36" si="4">ROUND(E32*F32,2)</f>
        <v>0</v>
      </c>
      <c r="H32" s="8">
        <f t="shared" ref="H32:H36" si="5">ROUND(E32-G32,2)</f>
        <v>4.5</v>
      </c>
      <c r="I32" s="8"/>
      <c r="J32" s="12"/>
    </row>
    <row r="33" spans="1:11" ht="15.75" x14ac:dyDescent="0.45">
      <c r="A33" s="14" t="s">
        <v>52</v>
      </c>
      <c r="B33" s="14" t="s">
        <v>13</v>
      </c>
      <c r="C33" s="15">
        <v>4.375</v>
      </c>
      <c r="D33" s="14">
        <v>2</v>
      </c>
      <c r="E33" s="8">
        <f t="shared" si="3"/>
        <v>8.75</v>
      </c>
      <c r="F33" s="16">
        <v>0</v>
      </c>
      <c r="G33" s="8">
        <f t="shared" si="4"/>
        <v>0</v>
      </c>
      <c r="H33" s="8">
        <f t="shared" si="5"/>
        <v>8.75</v>
      </c>
      <c r="I33" s="8"/>
    </row>
    <row r="34" spans="1:11" ht="15.75" x14ac:dyDescent="0.45">
      <c r="A34" s="14" t="s">
        <v>65</v>
      </c>
      <c r="B34" s="14" t="s">
        <v>13</v>
      </c>
      <c r="C34" s="15">
        <v>5.75</v>
      </c>
      <c r="D34" s="14">
        <v>1.3</v>
      </c>
      <c r="E34" s="8">
        <f t="shared" si="3"/>
        <v>7.48</v>
      </c>
      <c r="F34" s="16">
        <v>0</v>
      </c>
      <c r="G34" s="8">
        <f t="shared" si="4"/>
        <v>0</v>
      </c>
      <c r="H34" s="8">
        <f t="shared" si="5"/>
        <v>7.48</v>
      </c>
      <c r="I34" s="8"/>
    </row>
    <row r="35" spans="1:11" ht="15.75" x14ac:dyDescent="0.45">
      <c r="A35" s="14" t="s">
        <v>58</v>
      </c>
      <c r="B35" s="14" t="s">
        <v>13</v>
      </c>
      <c r="C35" s="15">
        <v>6.8937499999999998</v>
      </c>
      <c r="D35" s="14">
        <v>3.6</v>
      </c>
      <c r="E35" s="8">
        <f t="shared" si="3"/>
        <v>24.82</v>
      </c>
      <c r="F35" s="16">
        <v>0</v>
      </c>
      <c r="G35" s="8">
        <f t="shared" si="4"/>
        <v>0</v>
      </c>
      <c r="H35" s="8">
        <f t="shared" si="5"/>
        <v>24.82</v>
      </c>
      <c r="I35" s="8"/>
    </row>
    <row r="36" spans="1:11" ht="15.75" x14ac:dyDescent="0.45">
      <c r="A36" s="14" t="s">
        <v>55</v>
      </c>
      <c r="B36" s="14" t="s">
        <v>50</v>
      </c>
      <c r="C36" s="15">
        <v>4.1124999999999998</v>
      </c>
      <c r="D36" s="14">
        <v>2</v>
      </c>
      <c r="E36" s="8">
        <f t="shared" si="3"/>
        <v>8.23</v>
      </c>
      <c r="F36" s="16">
        <v>0</v>
      </c>
      <c r="G36" s="8">
        <f t="shared" si="4"/>
        <v>0</v>
      </c>
      <c r="H36" s="8">
        <f t="shared" si="5"/>
        <v>8.23</v>
      </c>
      <c r="I36" s="8"/>
      <c r="J36" s="25"/>
    </row>
    <row r="37" spans="1:11" x14ac:dyDescent="0.45">
      <c r="A37" s="13" t="s">
        <v>16</v>
      </c>
    </row>
    <row r="38" spans="1:11" x14ac:dyDescent="0.45">
      <c r="A38" s="13" t="s">
        <v>14</v>
      </c>
    </row>
    <row r="39" spans="1:11" x14ac:dyDescent="0.45">
      <c r="A39" s="13" t="s">
        <v>18</v>
      </c>
    </row>
    <row r="40" spans="1:11" x14ac:dyDescent="0.45">
      <c r="A40" s="13" t="s">
        <v>48</v>
      </c>
    </row>
    <row r="41" spans="1:11" x14ac:dyDescent="0.45">
      <c r="A41" s="14" t="s">
        <v>49</v>
      </c>
      <c r="B41" s="14" t="s">
        <v>21</v>
      </c>
      <c r="C41" s="15">
        <v>16.25</v>
      </c>
      <c r="D41" s="14">
        <v>1</v>
      </c>
      <c r="E41" s="8">
        <f>ROUND(C41*D41,2)</f>
        <v>16.25</v>
      </c>
      <c r="F41" s="16">
        <v>0</v>
      </c>
      <c r="G41" s="8">
        <f>ROUND(E41*F41,2)</f>
        <v>0</v>
      </c>
      <c r="H41" s="8">
        <f>ROUND(E41-G41,2)</f>
        <v>16.25</v>
      </c>
      <c r="I41" s="8"/>
    </row>
    <row r="42" spans="1:11" x14ac:dyDescent="0.45">
      <c r="A42" s="13" t="s">
        <v>34</v>
      </c>
    </row>
    <row r="43" spans="1:11" x14ac:dyDescent="0.45">
      <c r="A43" s="14" t="s">
        <v>46</v>
      </c>
      <c r="B43" s="14" t="s">
        <v>21</v>
      </c>
      <c r="C43" s="15">
        <v>6</v>
      </c>
      <c r="D43" s="14">
        <v>1</v>
      </c>
      <c r="E43" s="8">
        <f>ROUND(C43*D43,2)</f>
        <v>6</v>
      </c>
      <c r="F43" s="16">
        <v>0</v>
      </c>
      <c r="G43" s="8">
        <f>ROUND(E43*F43,2)</f>
        <v>0</v>
      </c>
      <c r="H43" s="8">
        <f>ROUND(E43-G43,2)</f>
        <v>6</v>
      </c>
      <c r="I43" s="8"/>
    </row>
    <row r="44" spans="1:11" x14ac:dyDescent="0.45">
      <c r="A44" s="13" t="s">
        <v>36</v>
      </c>
      <c r="I44" s="8"/>
    </row>
    <row r="45" spans="1:11" x14ac:dyDescent="0.45">
      <c r="A45" s="14" t="s">
        <v>47</v>
      </c>
      <c r="B45" s="14" t="s">
        <v>21</v>
      </c>
      <c r="C45" s="15">
        <v>34</v>
      </c>
      <c r="D45" s="14">
        <v>1</v>
      </c>
      <c r="E45" s="8">
        <f>ROUND(C45*D45,2)</f>
        <v>34</v>
      </c>
      <c r="F45" s="16">
        <v>0</v>
      </c>
      <c r="G45" s="8">
        <f>ROUND(E45*F45,2)</f>
        <v>0</v>
      </c>
      <c r="H45" s="8">
        <f>ROUND(E45-G45,2)</f>
        <v>34</v>
      </c>
      <c r="I45" s="8"/>
    </row>
    <row r="46" spans="1:11" x14ac:dyDescent="0.45">
      <c r="A46" s="13" t="s">
        <v>22</v>
      </c>
    </row>
    <row r="47" spans="1:11" x14ac:dyDescent="0.45">
      <c r="A47" s="14" t="s">
        <v>23</v>
      </c>
      <c r="B47" s="14" t="s">
        <v>24</v>
      </c>
      <c r="C47" s="15">
        <v>14.83</v>
      </c>
      <c r="D47" s="20">
        <v>0.41870000000000002</v>
      </c>
      <c r="E47" s="8">
        <f>ROUND(C47*D47,2)</f>
        <v>6.21</v>
      </c>
      <c r="F47" s="16">
        <v>0</v>
      </c>
      <c r="G47" s="8">
        <f>ROUND(E47*F47,2)</f>
        <v>0</v>
      </c>
      <c r="H47" s="8">
        <f>ROUND(E47-G47,2)</f>
        <v>6.21</v>
      </c>
      <c r="I47" s="8"/>
      <c r="J47" s="27"/>
      <c r="K47" s="27"/>
    </row>
    <row r="48" spans="1:11" x14ac:dyDescent="0.45">
      <c r="A48" s="14" t="s">
        <v>25</v>
      </c>
      <c r="B48" s="14" t="s">
        <v>24</v>
      </c>
      <c r="C48" s="15">
        <v>14.83</v>
      </c>
      <c r="D48" s="20">
        <v>0.29899999999999999</v>
      </c>
      <c r="E48" s="8">
        <f>ROUND(C48*D48,2)</f>
        <v>4.43</v>
      </c>
      <c r="F48" s="16">
        <v>0</v>
      </c>
      <c r="G48" s="8">
        <f>ROUND(E48*F48,2)</f>
        <v>0</v>
      </c>
      <c r="H48" s="8">
        <f>ROUND(E48-G48,2)</f>
        <v>4.43</v>
      </c>
      <c r="I48" s="8"/>
    </row>
    <row r="49" spans="1:10" x14ac:dyDescent="0.45">
      <c r="A49" s="13" t="s">
        <v>38</v>
      </c>
      <c r="B49" s="14"/>
      <c r="C49" s="15"/>
      <c r="D49" s="14"/>
      <c r="F49" s="16"/>
      <c r="G49" s="8"/>
      <c r="H49" s="8"/>
      <c r="I49" s="8"/>
    </row>
    <row r="50" spans="1:10" x14ac:dyDescent="0.45">
      <c r="A50" s="14" t="s">
        <v>26</v>
      </c>
      <c r="B50" s="14" t="s">
        <v>24</v>
      </c>
      <c r="C50" s="15">
        <v>14.83</v>
      </c>
      <c r="D50" s="20">
        <v>0.7541399174964234</v>
      </c>
      <c r="E50" s="8">
        <f>ROUND(C50*D50,2)</f>
        <v>11.18</v>
      </c>
      <c r="F50" s="16">
        <v>0</v>
      </c>
      <c r="G50" s="8">
        <f>ROUND(E50*F50,2)</f>
        <v>0</v>
      </c>
      <c r="H50" s="8">
        <f>ROUND(E50-G50,2)</f>
        <v>11.18</v>
      </c>
      <c r="I50" s="8"/>
    </row>
    <row r="51" spans="1:10" x14ac:dyDescent="0.45">
      <c r="A51" s="13" t="s">
        <v>27</v>
      </c>
      <c r="I51" s="8"/>
    </row>
    <row r="52" spans="1:10" x14ac:dyDescent="0.45">
      <c r="A52" s="14" t="s">
        <v>23</v>
      </c>
      <c r="B52" s="14" t="s">
        <v>28</v>
      </c>
      <c r="C52" s="15">
        <v>3.5</v>
      </c>
      <c r="D52" s="21">
        <v>3.152723560499513</v>
      </c>
      <c r="E52" s="8">
        <f>ROUND(C52*D52,2)</f>
        <v>11.03</v>
      </c>
      <c r="F52" s="16">
        <v>0</v>
      </c>
      <c r="G52" s="8">
        <f>ROUND(E52*F52,2)</f>
        <v>0</v>
      </c>
      <c r="H52" s="8">
        <f>ROUND(E52-G52,2)</f>
        <v>11.03</v>
      </c>
      <c r="I52" s="8"/>
    </row>
    <row r="53" spans="1:10" x14ac:dyDescent="0.45">
      <c r="A53" s="14" t="s">
        <v>25</v>
      </c>
      <c r="B53" s="14" t="s">
        <v>28</v>
      </c>
      <c r="C53" s="15">
        <v>3.5</v>
      </c>
      <c r="D53" s="21">
        <v>3.0817959183673476</v>
      </c>
      <c r="E53" s="8">
        <f>ROUND(C53*D53,2)</f>
        <v>10.79</v>
      </c>
      <c r="F53" s="16">
        <v>0</v>
      </c>
      <c r="G53" s="8">
        <f>ROUND(E53*F53,2)</f>
        <v>0</v>
      </c>
      <c r="H53" s="8">
        <f>ROUND(E53-G53,2)</f>
        <v>10.79</v>
      </c>
    </row>
    <row r="54" spans="1:10" x14ac:dyDescent="0.45">
      <c r="A54" s="14" t="s">
        <v>51</v>
      </c>
      <c r="B54" s="14" t="s">
        <v>28</v>
      </c>
      <c r="C54" s="15">
        <v>3.5</v>
      </c>
      <c r="D54" s="26">
        <f>40.68/2.46</f>
        <v>16.536585365853657</v>
      </c>
      <c r="E54" s="8">
        <f>ROUND(C54*D54,2)</f>
        <v>57.88</v>
      </c>
      <c r="F54" s="16">
        <v>0</v>
      </c>
      <c r="G54" s="8">
        <f>ROUND(E54*F54,2)</f>
        <v>0</v>
      </c>
      <c r="H54" s="8">
        <f>ROUND(E54-G54,2)</f>
        <v>57.88</v>
      </c>
      <c r="I54" s="8"/>
      <c r="J54" s="25"/>
    </row>
    <row r="55" spans="1:10" x14ac:dyDescent="0.45">
      <c r="A55" s="13" t="s">
        <v>29</v>
      </c>
      <c r="I55" s="8"/>
    </row>
    <row r="56" spans="1:10" x14ac:dyDescent="0.45">
      <c r="A56" s="14" t="s">
        <v>39</v>
      </c>
      <c r="B56" s="14" t="s">
        <v>21</v>
      </c>
      <c r="C56" s="15">
        <v>7.4425192139758698</v>
      </c>
      <c r="D56" s="14">
        <v>1</v>
      </c>
      <c r="E56" s="8">
        <f>ROUND(C56*D56,2)</f>
        <v>7.44</v>
      </c>
      <c r="F56" s="16">
        <v>0</v>
      </c>
      <c r="G56" s="8">
        <f>ROUND(E56*F56,2)</f>
        <v>0</v>
      </c>
      <c r="H56" s="8">
        <f t="shared" ref="H56:H66" si="6">ROUND(E56-G56,2)</f>
        <v>7.44</v>
      </c>
      <c r="I56" s="8"/>
    </row>
    <row r="57" spans="1:10" x14ac:dyDescent="0.45">
      <c r="A57" s="14" t="s">
        <v>25</v>
      </c>
      <c r="B57" s="14" t="s">
        <v>21</v>
      </c>
      <c r="C57" s="15">
        <v>17.358226686313685</v>
      </c>
      <c r="D57" s="14">
        <v>1</v>
      </c>
      <c r="E57" s="8">
        <f>ROUND(C57*D57,2)</f>
        <v>17.36</v>
      </c>
      <c r="F57" s="16">
        <v>0</v>
      </c>
      <c r="G57" s="8">
        <f>ROUND(E57*F57,2)</f>
        <v>0</v>
      </c>
      <c r="H57" s="8">
        <f t="shared" si="6"/>
        <v>17.36</v>
      </c>
      <c r="I57" s="18"/>
    </row>
    <row r="58" spans="1:10" x14ac:dyDescent="0.45">
      <c r="A58" s="14" t="s">
        <v>51</v>
      </c>
      <c r="B58" s="14" t="s">
        <v>21</v>
      </c>
      <c r="C58" s="15">
        <v>0.37661458333333331</v>
      </c>
      <c r="D58" s="14">
        <v>14</v>
      </c>
      <c r="E58" s="8">
        <f>ROUND(C58*D58,2)</f>
        <v>5.27</v>
      </c>
      <c r="F58" s="16">
        <v>0</v>
      </c>
      <c r="G58" s="8">
        <f>ROUND(E58*F58,2)</f>
        <v>0</v>
      </c>
      <c r="H58" s="8">
        <f t="shared" si="6"/>
        <v>5.27</v>
      </c>
      <c r="I58" s="12"/>
      <c r="J58" s="25"/>
    </row>
    <row r="59" spans="1:10" x14ac:dyDescent="0.45">
      <c r="A59" s="13" t="s">
        <v>19</v>
      </c>
    </row>
    <row r="60" spans="1:10" x14ac:dyDescent="0.45">
      <c r="A60" s="14" t="s">
        <v>44</v>
      </c>
      <c r="B60" s="14" t="s">
        <v>9</v>
      </c>
      <c r="C60" s="15">
        <v>0.25</v>
      </c>
      <c r="D60" s="14">
        <v>215</v>
      </c>
      <c r="E60" s="8">
        <f>ROUND(C60*D60,2)</f>
        <v>53.75</v>
      </c>
      <c r="F60" s="16">
        <v>0</v>
      </c>
      <c r="G60" s="8">
        <f>ROUND(E60*F60,2)</f>
        <v>0</v>
      </c>
      <c r="H60" s="8">
        <f>ROUND(E60-G60,2)</f>
        <v>53.75</v>
      </c>
      <c r="I60" s="8"/>
    </row>
    <row r="61" spans="1:10" x14ac:dyDescent="0.45">
      <c r="A61" s="13" t="s">
        <v>20</v>
      </c>
    </row>
    <row r="62" spans="1:10" x14ac:dyDescent="0.45">
      <c r="A62" s="14" t="s">
        <v>45</v>
      </c>
      <c r="B62" s="14" t="s">
        <v>9</v>
      </c>
      <c r="C62" s="15">
        <v>0.19</v>
      </c>
      <c r="D62" s="14">
        <f>D11</f>
        <v>215</v>
      </c>
      <c r="E62" s="8">
        <f>ROUND(C62*D62,2)</f>
        <v>40.85</v>
      </c>
      <c r="F62" s="16">
        <v>0</v>
      </c>
      <c r="G62" s="8">
        <f>ROUND(E62*F62,2)</f>
        <v>0</v>
      </c>
      <c r="H62" s="8">
        <f>ROUND(E62-G62,2)</f>
        <v>40.85</v>
      </c>
      <c r="I62" s="8"/>
    </row>
    <row r="63" spans="1:10" x14ac:dyDescent="0.45">
      <c r="A63" s="14" t="s">
        <v>63</v>
      </c>
      <c r="B63" s="14" t="s">
        <v>9</v>
      </c>
      <c r="C63" s="15">
        <v>0.01</v>
      </c>
      <c r="D63" s="14">
        <f>D11</f>
        <v>215</v>
      </c>
      <c r="E63" s="8">
        <f>ROUND(C63*D63,2)</f>
        <v>2.15</v>
      </c>
      <c r="F63" s="16">
        <v>0</v>
      </c>
      <c r="G63" s="8">
        <f>ROUND(E63*F63,2)</f>
        <v>0</v>
      </c>
      <c r="H63" s="8">
        <f t="shared" si="6"/>
        <v>2.15</v>
      </c>
      <c r="I63" s="12"/>
      <c r="J63" s="25"/>
    </row>
    <row r="64" spans="1:10" ht="15" customHeight="1" x14ac:dyDescent="0.45">
      <c r="A64" s="9" t="s">
        <v>30</v>
      </c>
      <c r="B64" s="9" t="s">
        <v>84</v>
      </c>
      <c r="C64" s="34">
        <v>8.2500000000000004E-2</v>
      </c>
      <c r="D64" s="35">
        <v>767.86197702647974</v>
      </c>
      <c r="E64" s="2">
        <f>(C64*0.5)*D64</f>
        <v>31.674306552342291</v>
      </c>
      <c r="F64" s="11">
        <v>0</v>
      </c>
      <c r="G64" s="2">
        <f>ROUND(E64*F64,2)</f>
        <v>0</v>
      </c>
      <c r="H64" s="2">
        <v>27.075981002871409</v>
      </c>
      <c r="I64" s="12"/>
    </row>
    <row r="65" spans="1:9" x14ac:dyDescent="0.45">
      <c r="A65" s="7" t="s">
        <v>69</v>
      </c>
      <c r="E65" s="8">
        <f>SUM(E19:E64)</f>
        <v>896.54430655234228</v>
      </c>
      <c r="G65" s="12">
        <f>SUM(G21:G64)</f>
        <v>0</v>
      </c>
      <c r="H65" s="12">
        <f t="shared" si="6"/>
        <v>896.54</v>
      </c>
    </row>
    <row r="66" spans="1:9" x14ac:dyDescent="0.45">
      <c r="A66" s="7" t="s">
        <v>70</v>
      </c>
      <c r="E66" s="23">
        <f>+E13-E65</f>
        <v>141.90569344765777</v>
      </c>
      <c r="G66" s="12">
        <f>+G11-G65</f>
        <v>259.61</v>
      </c>
      <c r="H66" s="24">
        <f t="shared" si="6"/>
        <v>-117.7</v>
      </c>
    </row>
    <row r="67" spans="1:9" ht="6.75" customHeight="1" x14ac:dyDescent="0.45">
      <c r="A67" t="s">
        <v>10</v>
      </c>
      <c r="I67" s="8"/>
    </row>
    <row r="68" spans="1:9" x14ac:dyDescent="0.45">
      <c r="A68" s="7" t="s">
        <v>80</v>
      </c>
      <c r="I68" s="8"/>
    </row>
    <row r="69" spans="1:9" x14ac:dyDescent="0.45">
      <c r="A69" s="14" t="s">
        <v>35</v>
      </c>
      <c r="B69" s="14" t="s">
        <v>21</v>
      </c>
      <c r="C69" s="15">
        <v>46.849371138105148</v>
      </c>
      <c r="D69" s="14">
        <v>1</v>
      </c>
      <c r="E69" s="8">
        <f>ROUND(C69*D69,2)</f>
        <v>46.85</v>
      </c>
      <c r="F69" s="16">
        <v>0</v>
      </c>
      <c r="G69" s="8">
        <f>ROUND(E69*F69,2)</f>
        <v>0</v>
      </c>
      <c r="H69" s="8">
        <f t="shared" ref="H69:H75" si="7">ROUND(E69-G69,2)</f>
        <v>46.85</v>
      </c>
      <c r="I69" s="18"/>
    </row>
    <row r="70" spans="1:9" x14ac:dyDescent="0.45">
      <c r="A70" s="14" t="s">
        <v>25</v>
      </c>
      <c r="B70" s="14" t="s">
        <v>21</v>
      </c>
      <c r="C70" s="15">
        <v>77.510000000000005</v>
      </c>
      <c r="D70" s="14">
        <v>1</v>
      </c>
      <c r="E70" s="8">
        <f>ROUND(C70*D70,2)</f>
        <v>77.510000000000005</v>
      </c>
      <c r="F70" s="16">
        <v>0</v>
      </c>
      <c r="G70" s="8">
        <f>ROUND(E70*F70,2)</f>
        <v>0</v>
      </c>
      <c r="H70" s="8">
        <f t="shared" si="7"/>
        <v>77.510000000000005</v>
      </c>
      <c r="I70" s="12"/>
    </row>
    <row r="71" spans="1:9" x14ac:dyDescent="0.45">
      <c r="A71" s="9" t="s">
        <v>51</v>
      </c>
      <c r="B71" s="9" t="s">
        <v>21</v>
      </c>
      <c r="C71" s="10">
        <v>42.828222529627418</v>
      </c>
      <c r="D71" s="9">
        <v>1</v>
      </c>
      <c r="E71" s="2">
        <f>ROUND(C71*D71,2)</f>
        <v>42.83</v>
      </c>
      <c r="F71" s="11">
        <v>0</v>
      </c>
      <c r="G71" s="2">
        <f>ROUND(E71*F71,2)</f>
        <v>0</v>
      </c>
      <c r="H71" s="2">
        <f t="shared" si="7"/>
        <v>42.83</v>
      </c>
      <c r="I71" s="12"/>
    </row>
    <row r="72" spans="1:9" x14ac:dyDescent="0.45">
      <c r="A72" s="29" t="s">
        <v>64</v>
      </c>
      <c r="B72" s="29" t="s">
        <v>21</v>
      </c>
      <c r="C72" s="30">
        <v>6.2178296286382082</v>
      </c>
      <c r="D72" s="29">
        <v>1</v>
      </c>
      <c r="E72" s="31">
        <f>ROUND(C72*D72,2)</f>
        <v>6.22</v>
      </c>
      <c r="F72" s="11">
        <v>0</v>
      </c>
      <c r="G72" s="2">
        <f>ROUND(E72*F72,2)</f>
        <v>0</v>
      </c>
      <c r="H72" s="2">
        <f t="shared" si="7"/>
        <v>6.22</v>
      </c>
      <c r="I72" s="12"/>
    </row>
    <row r="73" spans="1:9" x14ac:dyDescent="0.45">
      <c r="A73" s="7" t="s">
        <v>77</v>
      </c>
      <c r="E73" s="8">
        <f>SUM(E69:E72)</f>
        <v>173.41</v>
      </c>
      <c r="G73" s="12">
        <f>SUM(G69:G71)</f>
        <v>0</v>
      </c>
      <c r="H73" s="12">
        <f t="shared" si="7"/>
        <v>173.41</v>
      </c>
      <c r="I73" s="12"/>
    </row>
    <row r="74" spans="1:9" x14ac:dyDescent="0.45">
      <c r="A74" s="7" t="s">
        <v>78</v>
      </c>
      <c r="E74" s="8">
        <f>+E65+E73</f>
        <v>1069.9543065523424</v>
      </c>
      <c r="G74" s="12">
        <f>+G65+G73</f>
        <v>0</v>
      </c>
      <c r="H74" s="12">
        <f t="shared" si="7"/>
        <v>1069.95</v>
      </c>
    </row>
    <row r="75" spans="1:9" x14ac:dyDescent="0.45">
      <c r="A75" s="7" t="s">
        <v>79</v>
      </c>
      <c r="E75" s="23">
        <f>+E13-E74</f>
        <v>-31.504306552342314</v>
      </c>
      <c r="G75" s="12">
        <f>+G11-G74</f>
        <v>259.61</v>
      </c>
      <c r="H75" s="24">
        <f t="shared" si="7"/>
        <v>-291.11</v>
      </c>
    </row>
    <row r="76" spans="1:9" ht="8.25" customHeight="1" x14ac:dyDescent="0.45">
      <c r="A76" t="s">
        <v>76</v>
      </c>
    </row>
    <row r="77" spans="1:9" x14ac:dyDescent="0.45">
      <c r="A77" s="13" t="s">
        <v>67</v>
      </c>
      <c r="B77" s="13"/>
      <c r="C77" s="22"/>
      <c r="D77" s="13"/>
      <c r="E77" s="22"/>
      <c r="F77" s="13"/>
    </row>
    <row r="78" spans="1:9" x14ac:dyDescent="0.45">
      <c r="A78" s="13" t="s">
        <v>86</v>
      </c>
      <c r="B78" s="28"/>
      <c r="C78" s="28"/>
      <c r="D78" s="28"/>
      <c r="E78" s="28"/>
      <c r="F78" s="28"/>
      <c r="G78" s="28"/>
      <c r="H78" s="28"/>
    </row>
    <row r="79" spans="1:9" x14ac:dyDescent="0.45">
      <c r="A79" t="s">
        <v>87</v>
      </c>
    </row>
    <row r="80" spans="1:9" x14ac:dyDescent="0.45">
      <c r="A80" t="s">
        <v>66</v>
      </c>
    </row>
  </sheetData>
  <mergeCells count="6">
    <mergeCell ref="F8:G8"/>
    <mergeCell ref="A2:A3"/>
    <mergeCell ref="B2:H3"/>
    <mergeCell ref="A5:H5"/>
    <mergeCell ref="A6:H6"/>
    <mergeCell ref="A7:H7"/>
  </mergeCells>
  <pageMargins left="0.75" right="0.75" top="1" bottom="1" header="0.5" footer="0.5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Budget_Furrow</vt:lpstr>
      <vt:lpstr>Budget_Furrow_March2026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Breana Jordan Watkins</dc:creator>
  <cp:lastModifiedBy>Breana Jordan Watkins</cp:lastModifiedBy>
  <dcterms:created xsi:type="dcterms:W3CDTF">2023-11-06T09:45:52Z</dcterms:created>
  <dcterms:modified xsi:type="dcterms:W3CDTF">2026-03-06T17:06:58Z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2023-11-06T12:29:23Z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edd7066e-bf0c-47eb-afa9-1a2c29fc759b</vt:lpwstr>
  </property>
  <property fmtid="{D5CDD505-2E9C-101B-9397-08002B2CF9AE}" pid="8" name="MSIP_Label_0570d0e1-5e3d-4557-a9f8-84d8494b9cc8_ContentBits">
    <vt:lpwstr>0</vt:lpwstr>
  </property>
</Properties>
</file>