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66" documentId="8_{3088C501-751E-4BCE-A8FB-3FBCB7757EB0}" xr6:coauthVersionLast="47" xr6:coauthVersionMax="47" xr10:uidLastSave="{9D7113C5-EF75-4227-8EE8-CC3F27B4D5A4}"/>
  <bookViews>
    <workbookView xWindow="1837" yWindow="1837" windowWidth="13088" windowHeight="9690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1" l="1"/>
  <c r="E66" i="1"/>
  <c r="G66" i="1" s="1"/>
  <c r="H66" i="1" s="1"/>
  <c r="D52" i="1"/>
  <c r="D57" i="1"/>
  <c r="E57" i="1" s="1"/>
  <c r="E58" i="1"/>
  <c r="E63" i="1"/>
  <c r="G63" i="1" s="1"/>
  <c r="E64" i="1"/>
  <c r="G64" i="1" s="1"/>
  <c r="H64" i="1" s="1"/>
  <c r="E65" i="1"/>
  <c r="G57" i="1" l="1"/>
  <c r="H57" i="1" s="1"/>
  <c r="G58" i="1"/>
  <c r="H58" i="1" s="1"/>
  <c r="H63" i="1"/>
  <c r="G65" i="1"/>
  <c r="H65" i="1" s="1"/>
  <c r="D48" i="1" l="1"/>
  <c r="D46" i="1"/>
  <c r="D45" i="1"/>
  <c r="C24" i="1"/>
  <c r="C22" i="1"/>
  <c r="E23" i="1" l="1"/>
  <c r="G23" i="1" l="1"/>
  <c r="H23" i="1" s="1"/>
  <c r="E43" i="1"/>
  <c r="G43" i="1" s="1"/>
  <c r="H43" i="1" l="1"/>
  <c r="E48" i="1" l="1"/>
  <c r="G48" i="1" l="1"/>
  <c r="H48" i="1" s="1"/>
  <c r="E17" i="1" l="1"/>
  <c r="G17" i="1" s="1"/>
  <c r="E14" i="1"/>
  <c r="E16" i="1"/>
  <c r="G16" i="1" s="1"/>
  <c r="E18" i="1"/>
  <c r="H17" i="1" l="1"/>
  <c r="G14" i="1"/>
  <c r="H14" i="1" s="1"/>
  <c r="G18" i="1"/>
  <c r="H18" i="1" s="1"/>
  <c r="H16" i="1"/>
  <c r="E56" i="1" l="1"/>
  <c r="E55" i="1"/>
  <c r="G55" i="1" s="1"/>
  <c r="E54" i="1"/>
  <c r="G54" i="1" s="1"/>
  <c r="E52" i="1"/>
  <c r="G52" i="1" s="1"/>
  <c r="H52" i="1" s="1"/>
  <c r="E51" i="1"/>
  <c r="G51" i="1" s="1"/>
  <c r="H51" i="1" s="1"/>
  <c r="E50" i="1"/>
  <c r="G50" i="1" s="1"/>
  <c r="E46" i="1"/>
  <c r="G46" i="1" s="1"/>
  <c r="H46" i="1" s="1"/>
  <c r="E45" i="1"/>
  <c r="G45" i="1" s="1"/>
  <c r="E41" i="1"/>
  <c r="G41" i="1" s="1"/>
  <c r="H41" i="1" s="1"/>
  <c r="E39" i="1"/>
  <c r="E37" i="1"/>
  <c r="G37" i="1" s="1"/>
  <c r="E35" i="1"/>
  <c r="E30" i="1"/>
  <c r="E29" i="1"/>
  <c r="G29" i="1" s="1"/>
  <c r="E28" i="1"/>
  <c r="E27" i="1"/>
  <c r="G27" i="1" s="1"/>
  <c r="E26" i="1"/>
  <c r="G26" i="1" s="1"/>
  <c r="H26" i="1" s="1"/>
  <c r="E24" i="1"/>
  <c r="E22" i="1"/>
  <c r="G22" i="1" s="1"/>
  <c r="H22" i="1" s="1"/>
  <c r="E21" i="1"/>
  <c r="E20" i="1"/>
  <c r="E7" i="1"/>
  <c r="E59" i="1" l="1"/>
  <c r="G20" i="1"/>
  <c r="E8" i="1"/>
  <c r="G7" i="1"/>
  <c r="G8" i="1" s="1"/>
  <c r="H45" i="1"/>
  <c r="H50" i="1"/>
  <c r="H29" i="1"/>
  <c r="H55" i="1"/>
  <c r="G21" i="1"/>
  <c r="H21" i="1" s="1"/>
  <c r="H27" i="1"/>
  <c r="G30" i="1"/>
  <c r="H30" i="1" s="1"/>
  <c r="G39" i="1"/>
  <c r="H39" i="1" s="1"/>
  <c r="H54" i="1"/>
  <c r="G56" i="1"/>
  <c r="H56" i="1" s="1"/>
  <c r="G24" i="1"/>
  <c r="H24" i="1" s="1"/>
  <c r="E67" i="1"/>
  <c r="H37" i="1"/>
  <c r="G28" i="1"/>
  <c r="H28" i="1" s="1"/>
  <c r="G35" i="1"/>
  <c r="H35" i="1" s="1"/>
  <c r="E12" i="1" l="1"/>
  <c r="H20" i="1"/>
  <c r="G59" i="1"/>
  <c r="G60" i="1" s="1"/>
  <c r="H7" i="1"/>
  <c r="G67" i="1"/>
  <c r="H67" i="1" s="1"/>
  <c r="H8" i="1"/>
  <c r="H60" i="1" l="1"/>
  <c r="H59" i="1"/>
  <c r="E68" i="1"/>
  <c r="G68" i="1" l="1"/>
  <c r="G69" i="1" s="1"/>
  <c r="E69" i="1"/>
  <c r="H68" i="1" l="1"/>
  <c r="H6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2287DE53-E3E3-44E6-90C8-68FE1316A04C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%.
</t>
        </r>
      </text>
    </comment>
    <comment ref="K18" authorId="1" shapeId="0" xr:uid="{6224AB89-DB50-41A2-804F-7044FCE30BD3}">
      <text>
        <r>
          <rPr>
            <sz val="9"/>
            <color indexed="81"/>
            <rFont val="Tahoma"/>
            <family val="2"/>
          </rPr>
          <t xml:space="preserve">The corn and grain sorghum budgets are developed following recommendations from Dr. Jason Kelley, </t>
        </r>
        <r>
          <rPr>
            <u/>
            <sz val="9"/>
            <color indexed="81"/>
            <rFont val="Tahoma"/>
            <family val="2"/>
          </rPr>
          <t>jkelley@uada.edu</t>
        </r>
        <r>
          <rPr>
            <sz val="9"/>
            <color indexed="81"/>
            <rFont val="Tahoma"/>
            <family val="2"/>
          </rPr>
          <t xml:space="preserve">, and the Corn and Grain Sorghum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<sst xmlns="http://schemas.openxmlformats.org/spreadsheetml/2006/main" count="116" uniqueCount="82">
  <si>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</si>
  <si>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</si>
  <si>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</si>
  <si>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</si>
  <si>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</si>
  <si>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</si>
  <si>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</si>
  <si>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</si>
  <si>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</si>
  <si>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</si>
  <si>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</si>
  <si>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</si>
  <si>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</si>
  <si>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</si>
  <si>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</si>
  <si>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</si>
  <si>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</si>
  <si>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</si>
  <si>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</si>
  <si>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</si>
  <si>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</si>
  <si>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 xml:space="preserve">  DRYING</t>
  </si>
  <si>
    <t>acre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</si>
  <si>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</si>
  <si>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</si>
  <si>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</si>
  <si>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</si>
  <si>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</si>
  <si>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</si>
  <si>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</si>
  <si>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 xml:space="preserve">  REPAIR &amp; MAINTENANCE</t>
  </si>
  <si>
    <t>INTEREST ON OP. CAP.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</si>
  <si>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</si>
  <si>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</si>
  <si>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</si>
  <si>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</si>
  <si>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t xml:space="preserve">  CROP CONSULTANT/SCOUTING FEE</t>
  </si>
  <si>
    <t>Tractors/Implements</t>
  </si>
  <si>
    <t xml:space="preserve">  CROP INSURANCE</t>
  </si>
  <si>
    <t xml:space="preserve">  LAND EXPENSE</t>
  </si>
  <si>
    <t xml:space="preserve">  IRRIGATE LABOR</t>
  </si>
  <si>
    <t>Tractors/Implements**</t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</si>
  <si>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</si>
  <si>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</si>
  <si>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t>Corn</t>
  </si>
  <si>
    <t>Corn Seed</t>
  </si>
  <si>
    <t>thous</t>
  </si>
  <si>
    <t>Haul Corn</t>
  </si>
  <si>
    <t>Dry Corn</t>
  </si>
  <si>
    <t>Corn Consultant</t>
  </si>
  <si>
    <t>Corn Crop Insurance</t>
  </si>
  <si>
    <t xml:space="preserve">  SUPPLIES</t>
  </si>
  <si>
    <t>Polypipe</t>
  </si>
  <si>
    <t>qt</t>
  </si>
  <si>
    <t>Furrow Irr.</t>
  </si>
  <si>
    <t xml:space="preserve">              Estimated Costs and Returns per Acre</t>
  </si>
  <si>
    <r>
      <t>2,4-D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</si>
  <si>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1,2,3,4,5</t>
    </r>
  </si>
  <si>
    <r>
      <t>Ammonium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</si>
  <si>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Zinc Sulfate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</si>
  <si>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Zidua SC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</si>
  <si>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2,4,7</t>
    </r>
  </si>
  <si>
    <r>
      <t>Atrazine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</si>
  <si>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7</t>
    </r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</si>
  <si>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6</t>
    </r>
  </si>
  <si>
    <t>**Implements assumed in use for this budget are as follows: 1 x disk; 1 x field cultivator; 1 x bedder/hipper; 1 x row crop cultivator; 1 x do-all; 1 x planter; 1 x polypipe; roll out, punch, take up</t>
  </si>
  <si>
    <t xml:space="preserve">         Stacked-Gene Corn</t>
  </si>
  <si>
    <r>
      <t>HalexGT</t>
    </r>
    <r>
      <rPr>
        <vertAlign val="superscript"/>
        <sz val="11"/>
        <color rgb="FF990000"/>
        <rFont val="Calibri"/>
        <family val="2"/>
        <scheme val="minor"/>
      </rPr>
      <t>5</t>
    </r>
  </si>
  <si>
    <t xml:space="preserve">               Furrow Irrigated, 14 ac-in., Arkansas, 2025</t>
  </si>
  <si>
    <t>Crop Share Lease</t>
  </si>
  <si>
    <t>Note: Cost of production estimates are based on input prices gathered in fall 2024.</t>
  </si>
  <si>
    <t>OPERATING COSTS</t>
  </si>
  <si>
    <t>REVENUE</t>
  </si>
  <si>
    <t>TOTAL REVENUE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</si>
  <si>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</si>
  <si>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</si>
  <si>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</si>
  <si>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</si>
  <si>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</si>
  <si>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</si>
  <si>
    <t>Check Off, Boards</t>
  </si>
  <si>
    <t>Farm Overhead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</si>
</sst>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990000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5" fillId="0" borderId="0" xfId="0" applyFont="1"/>
    <xf numFmtId="0" fontId="7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4" fillId="0" borderId="0" xfId="1" applyFont="1"/>
    <xf numFmtId="4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1" fontId="3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urrency" xfId="1" builtinId="4"/>
    <cellStyle name="Hyperlink 2" xfId="3" xr:uid="{FE333539-0EDB-4018-9D9D-02CDC804A42E}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82315</xdr:colOff>
      <xdr:row>0</xdr:row>
      <xdr:rowOff>47625</xdr:rowOff>
    </xdr:from>
    <xdr:to>
      <xdr:col>7</xdr:col>
      <xdr:colOff>684386</xdr:colOff>
      <xdr:row>2</xdr:row>
      <xdr:rowOff>209550</xdr:rowOff>
    </xdr:to>
    <xdr:pic>
      <xdr:nvPicPr>
        <xdr:cNvPr id="5" name="Picture 4" descr="University of Arkansas System Division of Agriculture Research and Extension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6765" y="47625"/>
          <a:ext cx="1211671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85725</xdr:rowOff>
    </xdr:from>
    <xdr:to>
      <xdr:col>1</xdr:col>
      <xdr:colOff>326010</xdr:colOff>
      <xdr:row>2</xdr:row>
      <xdr:rowOff>66675</xdr:rowOff>
    </xdr:to>
    <xdr:pic>
      <xdr:nvPicPr>
        <xdr:cNvPr id="6" name="Picture 5" descr="Arkansas Corn and Grain Sorghum Board Logo">
          <a:extLst>
            <a:ext uri="{FF2B5EF4-FFF2-40B4-BE49-F238E27FC236}">
              <a16:creationId xmlns:a16="http://schemas.microsoft.com/office/drawing/2014/main" id="{FAA02FBB-10F6-AB8B-9E1F-E26A0E3C1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5"/>
          <a:ext cx="1773810" cy="4572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75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9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0" ht="18" x14ac:dyDescent="0.55000000000000004">
      <c r="A1" s="30" t="s">
        <v>55</v>
      </c>
      <c r="B1" s="30"/>
      <c r="C1" s="30"/>
      <c r="D1" s="30"/>
      <c r="E1" s="30"/>
      <c r="F1" s="30"/>
      <c r="G1" s="30"/>
      <c r="H1" s="30"/>
      <c r="I1" s="18"/>
    </row>
    <row r="2" spans="1:10" ht="18" x14ac:dyDescent="0.55000000000000004">
      <c r="A2" s="31" t="s">
        <v>66</v>
      </c>
      <c r="B2" s="31"/>
      <c r="C2" s="31"/>
      <c r="D2" s="31"/>
      <c r="E2" s="31"/>
      <c r="F2" s="31"/>
      <c r="G2" s="31"/>
      <c r="H2" s="31"/>
      <c r="I2" s="18"/>
    </row>
    <row r="3" spans="1:10" ht="18.399999999999999" thickBot="1" x14ac:dyDescent="0.6">
      <c r="A3" s="32" t="s">
        <v>68</v>
      </c>
      <c r="B3" s="32"/>
      <c r="C3" s="32"/>
      <c r="D3" s="32"/>
      <c r="E3" s="32"/>
      <c r="F3" s="32"/>
      <c r="G3" s="32"/>
      <c r="H3" s="32"/>
      <c r="I3" s="18"/>
    </row>
    <row r="4" spans="1:10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0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0" x14ac:dyDescent="0.45">
      <c r="A6" s="7" t="s">
        <v>72</v>
      </c>
    </row>
    <row r="7" spans="1:10" x14ac:dyDescent="0.45">
      <c r="A7" s="9" t="s">
        <v>44</v>
      </c>
      <c r="B7" s="9" t="s">
        <v>9</v>
      </c>
      <c r="C7" s="10">
        <v>4.45</v>
      </c>
      <c r="D7" s="9">
        <v>215</v>
      </c>
      <c r="E7" s="2">
        <f>ROUND(C7*D7,2)</f>
        <v>956.75</v>
      </c>
      <c r="F7" s="11">
        <v>0.25</v>
      </c>
      <c r="G7" s="2">
        <f>ROUND(E7*F7,2)</f>
        <v>239.19</v>
      </c>
      <c r="H7" s="2">
        <f>ROUND(E7-G7,2)</f>
        <v>717.56</v>
      </c>
      <c r="I7" s="19"/>
    </row>
    <row r="8" spans="1:10" x14ac:dyDescent="0.45">
      <c r="A8" s="7" t="s">
        <v>73</v>
      </c>
      <c r="E8" s="8">
        <f>SUM(E7:E7)</f>
        <v>956.75</v>
      </c>
      <c r="G8" s="12">
        <f>SUM(G7:G7)</f>
        <v>239.19</v>
      </c>
      <c r="H8" s="12">
        <f>ROUND(E8-G8,2)</f>
        <v>717.56</v>
      </c>
      <c r="I8" s="12"/>
    </row>
    <row r="9" spans="1:10" ht="7.5" customHeight="1" x14ac:dyDescent="0.45">
      <c r="A9" t="s">
        <v>10</v>
      </c>
    </row>
    <row r="10" spans="1:10" x14ac:dyDescent="0.45">
      <c r="A10" s="7" t="s">
        <v>71</v>
      </c>
    </row>
    <row r="11" spans="1:10" x14ac:dyDescent="0.45">
      <c r="A11" s="13" t="s">
        <v>39</v>
      </c>
    </row>
    <row r="12" spans="1:10" x14ac:dyDescent="0.45">
      <c r="A12" s="14" t="s">
        <v>69</v>
      </c>
      <c r="B12" s="14" t="s">
        <v>22</v>
      </c>
      <c r="C12" s="15"/>
      <c r="D12" s="14"/>
      <c r="E12" s="8">
        <f>G8</f>
        <v>239.19</v>
      </c>
      <c r="F12" s="16"/>
      <c r="G12" s="8"/>
      <c r="H12" s="8"/>
    </row>
    <row r="13" spans="1:10" x14ac:dyDescent="0.45">
      <c r="A13" s="13" t="s">
        <v>18</v>
      </c>
    </row>
    <row r="14" spans="1:10" x14ac:dyDescent="0.45">
      <c r="A14" s="14" t="s">
        <v>45</v>
      </c>
      <c r="B14" s="14" t="s">
        <v>46</v>
      </c>
      <c r="C14" s="15">
        <v>4.1900000000000004</v>
      </c>
      <c r="D14" s="14">
        <v>32</v>
      </c>
      <c r="E14" s="8">
        <f>ROUND(C14*D14,2)</f>
        <v>134.08000000000001</v>
      </c>
      <c r="F14" s="16">
        <v>0</v>
      </c>
      <c r="G14" s="8">
        <f>ROUND(E14*F14,2)</f>
        <v>0</v>
      </c>
      <c r="H14" s="8">
        <f>ROUND(E14-G14,2)</f>
        <v>134.08000000000001</v>
      </c>
      <c r="I14" s="8"/>
    </row>
    <row r="15" spans="1:10" x14ac:dyDescent="0.45">
      <c r="A15" s="13" t="s">
        <v>33</v>
      </c>
    </row>
    <row r="16" spans="1:10" ht="15.75" x14ac:dyDescent="0.45">
      <c r="A16" s="14" t="s">
        <v>57</v>
      </c>
      <c r="B16" s="14" t="s">
        <v>11</v>
      </c>
      <c r="C16" s="15">
        <v>8.5</v>
      </c>
      <c r="D16" s="14">
        <v>5</v>
      </c>
      <c r="E16" s="8">
        <f>ROUND(C16*D16,2)</f>
        <v>42.5</v>
      </c>
      <c r="F16" s="16">
        <v>0</v>
      </c>
      <c r="G16" s="8">
        <f>ROUND(E16*F16,2)</f>
        <v>0</v>
      </c>
      <c r="H16" s="8">
        <f>ROUND(E16-G16,2)</f>
        <v>42.5</v>
      </c>
      <c r="I16" s="8"/>
      <c r="J16" s="17"/>
    </row>
    <row r="17" spans="1:11" ht="15.75" x14ac:dyDescent="0.45">
      <c r="A17" s="14" t="s">
        <v>64</v>
      </c>
      <c r="B17" s="14" t="s">
        <v>11</v>
      </c>
      <c r="C17" s="15">
        <v>10</v>
      </c>
      <c r="D17" s="14">
        <v>0</v>
      </c>
      <c r="E17" s="8">
        <f>ROUND(C17*D17,2)</f>
        <v>0</v>
      </c>
      <c r="F17" s="16">
        <v>0</v>
      </c>
      <c r="G17" s="8">
        <f>ROUND(E17*F17,2)</f>
        <v>0</v>
      </c>
      <c r="H17" s="8">
        <f>ROUND(E17-G17,2)</f>
        <v>0</v>
      </c>
      <c r="I17" s="8"/>
      <c r="J17" s="17"/>
    </row>
    <row r="18" spans="1:11" ht="15.75" x14ac:dyDescent="0.45">
      <c r="A18" s="14" t="s">
        <v>63</v>
      </c>
      <c r="B18" s="14" t="s">
        <v>32</v>
      </c>
      <c r="C18" s="20">
        <v>0.1</v>
      </c>
      <c r="D18" s="14">
        <v>100</v>
      </c>
      <c r="E18" s="8">
        <f>ROUND(C18*D18,2)</f>
        <v>10</v>
      </c>
      <c r="F18" s="16">
        <v>0</v>
      </c>
      <c r="G18" s="8">
        <f>ROUND(E18*F18,2)</f>
        <v>0</v>
      </c>
      <c r="H18" s="8">
        <f>ROUND(E18-G18,2)</f>
        <v>10</v>
      </c>
      <c r="I18" s="8"/>
      <c r="J18" s="26"/>
    </row>
    <row r="19" spans="1:11" x14ac:dyDescent="0.45">
      <c r="A19" s="13" t="s">
        <v>12</v>
      </c>
    </row>
    <row r="20" spans="1:11" ht="15.75" x14ac:dyDescent="0.45">
      <c r="A20" s="14" t="s">
        <v>43</v>
      </c>
      <c r="B20" s="14" t="s">
        <v>32</v>
      </c>
      <c r="C20" s="15">
        <v>0.34499999999999997</v>
      </c>
      <c r="D20" s="14">
        <v>175</v>
      </c>
      <c r="E20" s="8">
        <f>ROUND(C20*D20,2)</f>
        <v>60.38</v>
      </c>
      <c r="F20" s="16">
        <v>0</v>
      </c>
      <c r="G20" s="8">
        <f>ROUND(E20*F20,2)</f>
        <v>0</v>
      </c>
      <c r="H20" s="8">
        <f>ROUND(E20-G20,2)</f>
        <v>60.38</v>
      </c>
      <c r="I20" s="8"/>
    </row>
    <row r="21" spans="1:11" ht="15.75" x14ac:dyDescent="0.45">
      <c r="A21" s="14" t="s">
        <v>35</v>
      </c>
      <c r="B21" s="14" t="s">
        <v>32</v>
      </c>
      <c r="C21" s="15">
        <v>0.25</v>
      </c>
      <c r="D21" s="14">
        <v>130</v>
      </c>
      <c r="E21" s="8">
        <f>ROUND(C21*D21,2)</f>
        <v>32.5</v>
      </c>
      <c r="F21" s="16">
        <v>0</v>
      </c>
      <c r="G21" s="8">
        <f>ROUND(E21*F21,2)</f>
        <v>0</v>
      </c>
      <c r="H21" s="8">
        <f>ROUND(E21-G21,2)</f>
        <v>32.5</v>
      </c>
      <c r="I21" s="8"/>
    </row>
    <row r="22" spans="1:11" ht="15.75" x14ac:dyDescent="0.45">
      <c r="A22" s="14" t="s">
        <v>61</v>
      </c>
      <c r="B22" s="14" t="s">
        <v>32</v>
      </c>
      <c r="C22" s="15">
        <f>515/2000</f>
        <v>0.25750000000000001</v>
      </c>
      <c r="D22" s="14">
        <v>435</v>
      </c>
      <c r="E22" s="8">
        <f>ROUND(C22*D22,2)</f>
        <v>112.01</v>
      </c>
      <c r="F22" s="16">
        <v>0</v>
      </c>
      <c r="G22" s="8">
        <f>ROUND(E22*F22,2)</f>
        <v>0</v>
      </c>
      <c r="H22" s="8">
        <f>ROUND(E22-G22,2)</f>
        <v>112.01</v>
      </c>
      <c r="I22" s="8"/>
    </row>
    <row r="23" spans="1:11" ht="15.75" x14ac:dyDescent="0.45">
      <c r="A23" s="14" t="s">
        <v>58</v>
      </c>
      <c r="B23" s="14" t="s">
        <v>32</v>
      </c>
      <c r="C23" s="15">
        <v>0.26</v>
      </c>
      <c r="D23" s="14">
        <v>100</v>
      </c>
      <c r="E23" s="8">
        <f>ROUND(C23*D23,2)</f>
        <v>26</v>
      </c>
      <c r="F23" s="16">
        <v>0</v>
      </c>
      <c r="G23" s="8">
        <f>ROUND(E23*F23,2)</f>
        <v>0</v>
      </c>
      <c r="H23" s="8">
        <f>ROUND(E23-G23,2)</f>
        <v>26</v>
      </c>
      <c r="I23" s="8"/>
    </row>
    <row r="24" spans="1:11" ht="15.75" x14ac:dyDescent="0.45">
      <c r="A24" s="14" t="s">
        <v>59</v>
      </c>
      <c r="B24" s="14" t="s">
        <v>32</v>
      </c>
      <c r="C24" s="15">
        <f>86.3/50</f>
        <v>1.726</v>
      </c>
      <c r="D24" s="14">
        <v>29</v>
      </c>
      <c r="E24" s="8">
        <f>ROUND(C24*D24,2)</f>
        <v>50.05</v>
      </c>
      <c r="F24" s="16">
        <v>0</v>
      </c>
      <c r="G24" s="8">
        <f>ROUND(E24*F24,2)</f>
        <v>0</v>
      </c>
      <c r="H24" s="8">
        <f>ROUND(E24-G24,2)</f>
        <v>50.05</v>
      </c>
      <c r="I24" s="8"/>
      <c r="J24" s="26"/>
    </row>
    <row r="25" spans="1:11" x14ac:dyDescent="0.45">
      <c r="A25" s="13" t="s">
        <v>16</v>
      </c>
    </row>
    <row r="26" spans="1:11" ht="15.75" x14ac:dyDescent="0.45">
      <c r="A26" s="14" t="s">
        <v>34</v>
      </c>
      <c r="B26" s="14" t="s">
        <v>13</v>
      </c>
      <c r="C26" s="15">
        <v>2.19</v>
      </c>
      <c r="D26" s="14">
        <v>2</v>
      </c>
      <c r="E26" s="8">
        <f t="shared" ref="E26:E30" si="0">ROUND(C26*D26,2)</f>
        <v>4.38</v>
      </c>
      <c r="F26" s="16">
        <v>0</v>
      </c>
      <c r="G26" s="8">
        <f t="shared" ref="G26:G30" si="1">ROUND(E26*F26,2)</f>
        <v>0</v>
      </c>
      <c r="H26" s="8">
        <f t="shared" ref="H26:H30" si="2">ROUND(E26-G26,2)</f>
        <v>4.38</v>
      </c>
      <c r="I26" s="8"/>
    </row>
    <row r="27" spans="1:11" ht="15.75" x14ac:dyDescent="0.45">
      <c r="A27" s="14" t="s">
        <v>56</v>
      </c>
      <c r="B27" s="14" t="s">
        <v>13</v>
      </c>
      <c r="C27" s="15">
        <v>2.5</v>
      </c>
      <c r="D27" s="14">
        <v>2</v>
      </c>
      <c r="E27" s="8">
        <f t="shared" si="0"/>
        <v>5</v>
      </c>
      <c r="F27" s="16">
        <v>0</v>
      </c>
      <c r="G27" s="8">
        <f t="shared" si="1"/>
        <v>0</v>
      </c>
      <c r="H27" s="8">
        <f t="shared" si="2"/>
        <v>5</v>
      </c>
      <c r="I27" s="8"/>
    </row>
    <row r="28" spans="1:11" ht="15.75" x14ac:dyDescent="0.45">
      <c r="A28" s="14" t="s">
        <v>60</v>
      </c>
      <c r="B28" s="14" t="s">
        <v>15</v>
      </c>
      <c r="C28" s="15">
        <v>5.74</v>
      </c>
      <c r="D28" s="14">
        <v>3.5</v>
      </c>
      <c r="E28" s="8">
        <f t="shared" si="0"/>
        <v>20.09</v>
      </c>
      <c r="F28" s="16">
        <v>0</v>
      </c>
      <c r="G28" s="8">
        <f t="shared" si="1"/>
        <v>0</v>
      </c>
      <c r="H28" s="8">
        <f t="shared" si="2"/>
        <v>20.09</v>
      </c>
      <c r="I28" s="8"/>
    </row>
    <row r="29" spans="1:11" ht="15.75" x14ac:dyDescent="0.45">
      <c r="A29" s="14" t="s">
        <v>67</v>
      </c>
      <c r="B29" s="14" t="s">
        <v>13</v>
      </c>
      <c r="C29" s="15">
        <v>6.89</v>
      </c>
      <c r="D29" s="14">
        <v>3.6</v>
      </c>
      <c r="E29" s="8">
        <f t="shared" si="0"/>
        <v>24.8</v>
      </c>
      <c r="F29" s="16">
        <v>0</v>
      </c>
      <c r="G29" s="8">
        <f t="shared" si="1"/>
        <v>0</v>
      </c>
      <c r="H29" s="8">
        <f t="shared" si="2"/>
        <v>24.8</v>
      </c>
      <c r="I29" s="8"/>
    </row>
    <row r="30" spans="1:11" ht="15.75" x14ac:dyDescent="0.45">
      <c r="A30" s="14" t="s">
        <v>62</v>
      </c>
      <c r="B30" s="14" t="s">
        <v>53</v>
      </c>
      <c r="C30" s="15">
        <v>3.75</v>
      </c>
      <c r="D30" s="14">
        <v>2</v>
      </c>
      <c r="E30" s="8">
        <f t="shared" si="0"/>
        <v>7.5</v>
      </c>
      <c r="F30" s="16">
        <v>0</v>
      </c>
      <c r="G30" s="8">
        <f t="shared" si="1"/>
        <v>0</v>
      </c>
      <c r="H30" s="8">
        <f t="shared" si="2"/>
        <v>7.5</v>
      </c>
      <c r="I30" s="8"/>
      <c r="J30" s="26"/>
    </row>
    <row r="31" spans="1:11" x14ac:dyDescent="0.45">
      <c r="A31" s="13" t="s">
        <v>17</v>
      </c>
    </row>
    <row r="32" spans="1:11" x14ac:dyDescent="0.45">
      <c r="A32" s="13" t="s">
        <v>14</v>
      </c>
    </row>
    <row r="33" spans="1:10" x14ac:dyDescent="0.45">
      <c r="A33" s="13" t="s">
        <v>19</v>
      </c>
    </row>
    <row r="34" spans="1:10" x14ac:dyDescent="0.45">
      <c r="A34" s="13" t="s">
        <v>20</v>
      </c>
    </row>
    <row r="35" spans="1:10" x14ac:dyDescent="0.45">
      <c r="A35" s="14" t="s">
        <v>47</v>
      </c>
      <c r="B35" s="14" t="s">
        <v>9</v>
      </c>
      <c r="C35" s="15">
        <v>0.25</v>
      </c>
      <c r="D35" s="14">
        <v>215</v>
      </c>
      <c r="E35" s="8">
        <f>ROUND(C35*D35,2)</f>
        <v>53.75</v>
      </c>
      <c r="F35" s="16">
        <v>0</v>
      </c>
      <c r="G35" s="8">
        <f>ROUND(E35*F35,2)</f>
        <v>0</v>
      </c>
      <c r="H35" s="8">
        <f>ROUND(E35-G35,2)</f>
        <v>53.75</v>
      </c>
      <c r="I35" s="8"/>
    </row>
    <row r="36" spans="1:10" x14ac:dyDescent="0.45">
      <c r="A36" s="13" t="s">
        <v>21</v>
      </c>
    </row>
    <row r="37" spans="1:10" x14ac:dyDescent="0.45">
      <c r="A37" s="14" t="s">
        <v>48</v>
      </c>
      <c r="B37" s="14" t="s">
        <v>9</v>
      </c>
      <c r="C37" s="15">
        <v>0.19</v>
      </c>
      <c r="D37" s="14">
        <v>215</v>
      </c>
      <c r="E37" s="8">
        <f>ROUND(C37*D37,2)</f>
        <v>40.85</v>
      </c>
      <c r="F37" s="16">
        <v>0</v>
      </c>
      <c r="G37" s="8">
        <f>ROUND(E37*F37,2)</f>
        <v>0</v>
      </c>
      <c r="H37" s="8">
        <f>ROUND(E37-G37,2)</f>
        <v>40.85</v>
      </c>
      <c r="I37" s="8"/>
    </row>
    <row r="38" spans="1:10" x14ac:dyDescent="0.45">
      <c r="A38" s="13" t="s">
        <v>51</v>
      </c>
    </row>
    <row r="39" spans="1:10" x14ac:dyDescent="0.45">
      <c r="A39" s="14" t="s">
        <v>52</v>
      </c>
      <c r="B39" s="14" t="s">
        <v>22</v>
      </c>
      <c r="C39" s="15">
        <v>16.25</v>
      </c>
      <c r="D39" s="14">
        <v>1</v>
      </c>
      <c r="E39" s="8">
        <f>ROUND(C39*D39,2)</f>
        <v>16.25</v>
      </c>
      <c r="F39" s="16">
        <v>0</v>
      </c>
      <c r="G39" s="8">
        <f>ROUND(E39*F39,2)</f>
        <v>0</v>
      </c>
      <c r="H39" s="8">
        <f>ROUND(E39-G39,2)</f>
        <v>16.25</v>
      </c>
      <c r="I39" s="8"/>
    </row>
    <row r="40" spans="1:10" x14ac:dyDescent="0.45">
      <c r="A40" s="13" t="s">
        <v>36</v>
      </c>
    </row>
    <row r="41" spans="1:10" x14ac:dyDescent="0.45">
      <c r="A41" s="14" t="s">
        <v>49</v>
      </c>
      <c r="B41" s="14" t="s">
        <v>22</v>
      </c>
      <c r="C41" s="15">
        <v>6</v>
      </c>
      <c r="D41" s="14">
        <v>1</v>
      </c>
      <c r="E41" s="8">
        <f>ROUND(C41*D41,2)</f>
        <v>6</v>
      </c>
      <c r="F41" s="16">
        <v>0</v>
      </c>
      <c r="G41" s="8">
        <f>ROUND(E41*F41,2)</f>
        <v>0</v>
      </c>
      <c r="H41" s="8">
        <f>ROUND(E41-G41,2)</f>
        <v>6</v>
      </c>
      <c r="I41" s="8"/>
    </row>
    <row r="42" spans="1:10" x14ac:dyDescent="0.45">
      <c r="A42" s="13" t="s">
        <v>38</v>
      </c>
      <c r="I42" s="8"/>
    </row>
    <row r="43" spans="1:10" x14ac:dyDescent="0.45">
      <c r="A43" s="14" t="s">
        <v>50</v>
      </c>
      <c r="B43" s="14" t="s">
        <v>22</v>
      </c>
      <c r="C43" s="15">
        <v>34</v>
      </c>
      <c r="D43" s="14">
        <v>1</v>
      </c>
      <c r="E43" s="8">
        <f>ROUND(C43*D43,2)</f>
        <v>34</v>
      </c>
      <c r="F43" s="16">
        <v>0</v>
      </c>
      <c r="G43" s="8">
        <f>ROUND(E43*F43,2)</f>
        <v>0</v>
      </c>
      <c r="H43" s="8">
        <f>ROUND(E43-G43,2)</f>
        <v>34</v>
      </c>
      <c r="I43" s="8"/>
    </row>
    <row r="44" spans="1:10" x14ac:dyDescent="0.45">
      <c r="A44" s="13" t="s">
        <v>23</v>
      </c>
    </row>
    <row r="45" spans="1:10" x14ac:dyDescent="0.45">
      <c r="A45" s="14" t="s">
        <v>24</v>
      </c>
      <c r="B45" s="14" t="s">
        <v>25</v>
      </c>
      <c r="C45" s="15">
        <v>14.53</v>
      </c>
      <c r="D45" s="21">
        <f>6.03/14.53</f>
        <v>0.4150034411562285</v>
      </c>
      <c r="E45" s="8">
        <f>ROUND(C45*D45,2)</f>
        <v>6.03</v>
      </c>
      <c r="F45" s="16">
        <v>0</v>
      </c>
      <c r="G45" s="8">
        <f>ROUND(E45*F45,2)</f>
        <v>0</v>
      </c>
      <c r="H45" s="8">
        <f>ROUND(E45-G45,2)</f>
        <v>6.03</v>
      </c>
      <c r="I45" s="8"/>
      <c r="J45" s="28"/>
    </row>
    <row r="46" spans="1:10" x14ac:dyDescent="0.45">
      <c r="A46" s="14" t="s">
        <v>26</v>
      </c>
      <c r="B46" s="14" t="s">
        <v>25</v>
      </c>
      <c r="C46" s="15">
        <v>14.53</v>
      </c>
      <c r="D46" s="21">
        <f>4.34/14.53</f>
        <v>0.29869236063317273</v>
      </c>
      <c r="E46" s="8">
        <f>ROUND(C46*D46,2)</f>
        <v>4.34</v>
      </c>
      <c r="F46" s="16">
        <v>0</v>
      </c>
      <c r="G46" s="8">
        <f>ROUND(E46*F46,2)</f>
        <v>0</v>
      </c>
      <c r="H46" s="8">
        <f>ROUND(E46-G46,2)</f>
        <v>4.34</v>
      </c>
      <c r="I46" s="8"/>
    </row>
    <row r="47" spans="1:10" x14ac:dyDescent="0.45">
      <c r="A47" s="13" t="s">
        <v>40</v>
      </c>
      <c r="B47" s="14"/>
      <c r="C47" s="15"/>
      <c r="D47" s="14"/>
      <c r="F47" s="16"/>
      <c r="G47" s="8"/>
      <c r="H47" s="8"/>
      <c r="I47" s="8"/>
    </row>
    <row r="48" spans="1:10" x14ac:dyDescent="0.45">
      <c r="A48" s="14" t="s">
        <v>27</v>
      </c>
      <c r="B48" s="14" t="s">
        <v>25</v>
      </c>
      <c r="C48" s="15">
        <v>14.53</v>
      </c>
      <c r="D48" s="21">
        <f>0.67/14.53</f>
        <v>4.6111493461803169E-2</v>
      </c>
      <c r="E48" s="8">
        <f>ROUND(C48*D48,2)</f>
        <v>0.67</v>
      </c>
      <c r="F48" s="16">
        <v>0</v>
      </c>
      <c r="G48" s="8">
        <f>ROUND(E48*F48,2)</f>
        <v>0</v>
      </c>
      <c r="H48" s="8">
        <f>ROUND(E48-G48,2)</f>
        <v>0.67</v>
      </c>
      <c r="I48" s="8"/>
    </row>
    <row r="49" spans="1:10" x14ac:dyDescent="0.45">
      <c r="A49" s="13" t="s">
        <v>28</v>
      </c>
      <c r="I49" s="8"/>
    </row>
    <row r="50" spans="1:10" x14ac:dyDescent="0.45">
      <c r="A50" s="14" t="s">
        <v>24</v>
      </c>
      <c r="B50" s="14" t="s">
        <v>29</v>
      </c>
      <c r="C50" s="15">
        <v>2.8</v>
      </c>
      <c r="D50" s="22">
        <v>2.7570000000000001</v>
      </c>
      <c r="E50" s="8">
        <f>ROUND(C50*D50,2)</f>
        <v>7.72</v>
      </c>
      <c r="F50" s="16">
        <v>0</v>
      </c>
      <c r="G50" s="8">
        <f>ROUND(E50*F50,2)</f>
        <v>0</v>
      </c>
      <c r="H50" s="8">
        <f>ROUND(E50-G50,2)</f>
        <v>7.72</v>
      </c>
      <c r="I50" s="8"/>
    </row>
    <row r="51" spans="1:10" x14ac:dyDescent="0.45">
      <c r="A51" s="14" t="s">
        <v>26</v>
      </c>
      <c r="B51" s="14" t="s">
        <v>29</v>
      </c>
      <c r="C51" s="15">
        <v>2.8</v>
      </c>
      <c r="D51" s="22">
        <v>3.0819999999999999</v>
      </c>
      <c r="E51" s="8">
        <f>ROUND(C51*D51,2)</f>
        <v>8.6300000000000008</v>
      </c>
      <c r="F51" s="16">
        <v>0</v>
      </c>
      <c r="G51" s="8">
        <f>ROUND(E51*F51,2)</f>
        <v>0</v>
      </c>
      <c r="H51" s="8">
        <f>ROUND(E51-G51,2)</f>
        <v>8.6300000000000008</v>
      </c>
    </row>
    <row r="52" spans="1:10" x14ac:dyDescent="0.45">
      <c r="A52" s="14" t="s">
        <v>54</v>
      </c>
      <c r="B52" s="14" t="s">
        <v>29</v>
      </c>
      <c r="C52" s="15">
        <v>2.8</v>
      </c>
      <c r="D52" s="27">
        <f>46.3/2.8</f>
        <v>16.535714285714285</v>
      </c>
      <c r="E52" s="8">
        <f>ROUND(C52*D52,2)</f>
        <v>46.3</v>
      </c>
      <c r="F52" s="16">
        <v>0</v>
      </c>
      <c r="G52" s="8">
        <f>ROUND(E52*F52,2)</f>
        <v>0</v>
      </c>
      <c r="H52" s="8">
        <f>ROUND(E52-G52,2)</f>
        <v>46.3</v>
      </c>
      <c r="I52" s="8"/>
      <c r="J52" s="26"/>
    </row>
    <row r="53" spans="1:10" x14ac:dyDescent="0.45">
      <c r="A53" s="13" t="s">
        <v>30</v>
      </c>
      <c r="I53" s="8"/>
    </row>
    <row r="54" spans="1:10" x14ac:dyDescent="0.45">
      <c r="A54" s="14" t="s">
        <v>41</v>
      </c>
      <c r="B54" s="14" t="s">
        <v>22</v>
      </c>
      <c r="C54" s="15">
        <v>6.74</v>
      </c>
      <c r="D54" s="14">
        <v>1</v>
      </c>
      <c r="E54" s="8">
        <f>ROUND(C54*D54,2)</f>
        <v>6.74</v>
      </c>
      <c r="F54" s="16">
        <v>0</v>
      </c>
      <c r="G54" s="8">
        <f>ROUND(E54*F54,2)</f>
        <v>0</v>
      </c>
      <c r="H54" s="8">
        <f t="shared" ref="H54:H60" si="3">ROUND(E54-G54,2)</f>
        <v>6.74</v>
      </c>
      <c r="I54" s="8"/>
    </row>
    <row r="55" spans="1:10" x14ac:dyDescent="0.45">
      <c r="A55" s="14" t="s">
        <v>26</v>
      </c>
      <c r="B55" s="14" t="s">
        <v>22</v>
      </c>
      <c r="C55" s="15">
        <v>8.3800000000000008</v>
      </c>
      <c r="D55" s="14">
        <v>1</v>
      </c>
      <c r="E55" s="8">
        <f>ROUND(C55*D55,2)</f>
        <v>8.3800000000000008</v>
      </c>
      <c r="F55" s="16">
        <v>0</v>
      </c>
      <c r="G55" s="8">
        <f>ROUND(E55*F55,2)</f>
        <v>0</v>
      </c>
      <c r="H55" s="8">
        <f t="shared" si="3"/>
        <v>8.3800000000000008</v>
      </c>
      <c r="I55" s="19"/>
    </row>
    <row r="56" spans="1:10" x14ac:dyDescent="0.45">
      <c r="A56" s="14" t="s">
        <v>54</v>
      </c>
      <c r="B56" s="14" t="s">
        <v>22</v>
      </c>
      <c r="C56" s="15">
        <v>0.26</v>
      </c>
      <c r="D56" s="14">
        <v>14</v>
      </c>
      <c r="E56" s="8">
        <f>ROUND(C56*D56,2)</f>
        <v>3.64</v>
      </c>
      <c r="F56" s="16">
        <v>0</v>
      </c>
      <c r="G56" s="8">
        <f>ROUND(E56*F56,2)</f>
        <v>0</v>
      </c>
      <c r="H56" s="8">
        <f t="shared" si="3"/>
        <v>3.64</v>
      </c>
      <c r="I56" s="12"/>
      <c r="J56" s="26"/>
    </row>
    <row r="57" spans="1:10" x14ac:dyDescent="0.45">
      <c r="A57" s="14" t="s">
        <v>80</v>
      </c>
      <c r="B57" s="14" t="s">
        <v>9</v>
      </c>
      <c r="C57" s="15">
        <v>0.01</v>
      </c>
      <c r="D57" s="14">
        <f>D7</f>
        <v>215</v>
      </c>
      <c r="E57" s="8">
        <f>ROUND(C57*D57,2)</f>
        <v>2.15</v>
      </c>
      <c r="F57" s="16">
        <v>0</v>
      </c>
      <c r="G57" s="8">
        <f>ROUND(E57*F57,2)</f>
        <v>0</v>
      </c>
      <c r="H57" s="8">
        <f t="shared" si="3"/>
        <v>2.15</v>
      </c>
      <c r="I57" s="12"/>
      <c r="J57" s="26"/>
    </row>
    <row r="58" spans="1:10" ht="15" customHeight="1" x14ac:dyDescent="0.45">
      <c r="A58" s="9" t="s">
        <v>31</v>
      </c>
      <c r="B58" s="9" t="s">
        <v>22</v>
      </c>
      <c r="C58" s="10">
        <v>27.72</v>
      </c>
      <c r="D58" s="9">
        <v>1</v>
      </c>
      <c r="E58" s="2">
        <f>ROUND(C58*D58,2)</f>
        <v>27.72</v>
      </c>
      <c r="F58" s="11">
        <v>0</v>
      </c>
      <c r="G58" s="2">
        <f>ROUND(E58*F58,2)</f>
        <v>0</v>
      </c>
      <c r="H58" s="2">
        <f t="shared" si="3"/>
        <v>27.72</v>
      </c>
      <c r="I58" s="12"/>
    </row>
    <row r="59" spans="1:10" x14ac:dyDescent="0.45">
      <c r="A59" s="7" t="s">
        <v>74</v>
      </c>
      <c r="E59" s="8">
        <f>SUM(E14:E58)</f>
        <v>802.45999999999992</v>
      </c>
      <c r="G59" s="12">
        <f>SUM(G16:G58)</f>
        <v>0</v>
      </c>
      <c r="H59" s="12">
        <f t="shared" si="3"/>
        <v>802.46</v>
      </c>
    </row>
    <row r="60" spans="1:10" x14ac:dyDescent="0.45">
      <c r="A60" s="7" t="s">
        <v>75</v>
      </c>
      <c r="E60" s="8">
        <f>+E8-E59</f>
        <v>154.29000000000008</v>
      </c>
      <c r="G60" s="12">
        <f>+G8-G59</f>
        <v>239.19</v>
      </c>
      <c r="H60" s="12">
        <f t="shared" si="3"/>
        <v>-84.9</v>
      </c>
    </row>
    <row r="61" spans="1:10" ht="6.75" customHeight="1" x14ac:dyDescent="0.45">
      <c r="A61" t="s">
        <v>10</v>
      </c>
      <c r="I61" s="8"/>
    </row>
    <row r="62" spans="1:10" x14ac:dyDescent="0.45">
      <c r="A62" s="7" t="s">
        <v>76</v>
      </c>
      <c r="I62" s="8"/>
    </row>
    <row r="63" spans="1:10" x14ac:dyDescent="0.45">
      <c r="A63" s="14" t="s">
        <v>37</v>
      </c>
      <c r="B63" s="14" t="s">
        <v>22</v>
      </c>
      <c r="C63" s="15">
        <v>40.74</v>
      </c>
      <c r="D63" s="14">
        <v>1</v>
      </c>
      <c r="E63" s="8">
        <f>ROUND(C63*D63,2)</f>
        <v>40.74</v>
      </c>
      <c r="F63" s="16">
        <v>0</v>
      </c>
      <c r="G63" s="8">
        <f>ROUND(E63*F63,2)</f>
        <v>0</v>
      </c>
      <c r="H63" s="8">
        <f t="shared" ref="H63:H69" si="4">ROUND(E63-G63,2)</f>
        <v>40.74</v>
      </c>
      <c r="I63" s="19"/>
    </row>
    <row r="64" spans="1:10" x14ac:dyDescent="0.45">
      <c r="A64" s="14" t="s">
        <v>26</v>
      </c>
      <c r="B64" s="14" t="s">
        <v>22</v>
      </c>
      <c r="C64" s="15">
        <v>33.049999999999997</v>
      </c>
      <c r="D64" s="14">
        <v>1</v>
      </c>
      <c r="E64" s="8">
        <f>ROUND(C64*D64,2)</f>
        <v>33.049999999999997</v>
      </c>
      <c r="F64" s="16">
        <v>0</v>
      </c>
      <c r="G64" s="8">
        <f>ROUND(E64*F64,2)</f>
        <v>0</v>
      </c>
      <c r="H64" s="8">
        <f t="shared" si="4"/>
        <v>33.049999999999997</v>
      </c>
      <c r="I64" s="12"/>
    </row>
    <row r="65" spans="1:9" x14ac:dyDescent="0.45">
      <c r="A65" s="9" t="s">
        <v>54</v>
      </c>
      <c r="B65" s="9" t="s">
        <v>22</v>
      </c>
      <c r="C65" s="10">
        <v>29.61</v>
      </c>
      <c r="D65" s="9">
        <v>1</v>
      </c>
      <c r="E65" s="2">
        <f>ROUND(C65*D65,2)</f>
        <v>29.61</v>
      </c>
      <c r="F65" s="11">
        <v>0</v>
      </c>
      <c r="G65" s="2">
        <f>ROUND(E65*F65,2)</f>
        <v>0</v>
      </c>
      <c r="H65" s="2">
        <f t="shared" si="4"/>
        <v>29.61</v>
      </c>
      <c r="I65" s="12"/>
    </row>
    <row r="66" spans="1:9" x14ac:dyDescent="0.45">
      <c r="A66" s="9" t="s">
        <v>81</v>
      </c>
      <c r="B66" s="9" t="s">
        <v>22</v>
      </c>
      <c r="C66" s="10">
        <v>4.57</v>
      </c>
      <c r="D66" s="9">
        <v>1</v>
      </c>
      <c r="E66" s="2">
        <f>ROUND(C66*D66,2)</f>
        <v>4.57</v>
      </c>
      <c r="F66" s="11">
        <v>0</v>
      </c>
      <c r="G66" s="2">
        <f>ROUND(E66*F66,2)</f>
        <v>0</v>
      </c>
      <c r="H66" s="2">
        <f t="shared" ref="H66" si="5">ROUND(E66-G66,2)</f>
        <v>4.57</v>
      </c>
      <c r="I66" s="12"/>
    </row>
    <row r="67" spans="1:9" x14ac:dyDescent="0.45">
      <c r="A67" s="7" t="s">
        <v>77</v>
      </c>
      <c r="E67" s="8">
        <f>SUM(E63:E65)</f>
        <v>103.39999999999999</v>
      </c>
      <c r="G67" s="12">
        <f>SUM(G63:G65)</f>
        <v>0</v>
      </c>
      <c r="H67" s="12">
        <f t="shared" si="4"/>
        <v>103.4</v>
      </c>
      <c r="I67" s="12"/>
    </row>
    <row r="68" spans="1:9" x14ac:dyDescent="0.45">
      <c r="A68" s="7" t="s">
        <v>78</v>
      </c>
      <c r="E68" s="8">
        <f>+E59+E67</f>
        <v>905.8599999999999</v>
      </c>
      <c r="G68" s="12">
        <f>+G59+G67</f>
        <v>0</v>
      </c>
      <c r="H68" s="12">
        <f t="shared" si="4"/>
        <v>905.86</v>
      </c>
    </row>
    <row r="69" spans="1:9" x14ac:dyDescent="0.45">
      <c r="A69" s="7" t="s">
        <v>79</v>
      </c>
      <c r="E69" s="24">
        <f>+E8-E68</f>
        <v>50.8900000000001</v>
      </c>
      <c r="G69" s="12">
        <f>+G8-G68</f>
        <v>239.19</v>
      </c>
      <c r="H69" s="25">
        <f t="shared" si="4"/>
        <v>-188.3</v>
      </c>
    </row>
    <row r="70" spans="1:9" ht="8.25" customHeight="1" x14ac:dyDescent="0.45">
      <c r="A70" t="s">
        <v>42</v>
      </c>
    </row>
    <row r="71" spans="1:9" x14ac:dyDescent="0.45">
      <c r="A71" s="13" t="s">
        <v>70</v>
      </c>
      <c r="B71" s="13"/>
      <c r="C71" s="23"/>
      <c r="D71" s="13"/>
      <c r="E71" s="23"/>
      <c r="F71" s="13"/>
    </row>
    <row r="72" spans="1:9" ht="14.25" customHeight="1" x14ac:dyDescent="0.45">
      <c r="A72" s="29" t="s">
        <v>65</v>
      </c>
      <c r="B72" s="29"/>
      <c r="C72" s="29"/>
      <c r="D72" s="29"/>
      <c r="E72" s="29"/>
      <c r="F72" s="29"/>
      <c r="G72" s="29"/>
      <c r="H72" s="29"/>
    </row>
    <row r="73" spans="1:9" x14ac:dyDescent="0.45">
      <c r="A73" s="29"/>
      <c r="B73" s="29"/>
      <c r="C73" s="29"/>
      <c r="D73" s="29"/>
      <c r="E73" s="29"/>
      <c r="F73" s="29"/>
      <c r="G73" s="29"/>
      <c r="H73" s="29"/>
    </row>
    <row r="74" spans="1:9" x14ac:dyDescent="0.45">
      <c r="A74" s="29"/>
      <c r="B74" s="29"/>
      <c r="C74" s="29"/>
      <c r="D74" s="29"/>
      <c r="E74" s="29"/>
      <c r="F74" s="29"/>
      <c r="G74" s="29"/>
      <c r="H74" s="29"/>
    </row>
    <row r="75" spans="1:9" x14ac:dyDescent="0.45">
      <c r="A75" s="7"/>
    </row>
  </sheetData>
  <mergeCells count="4">
    <mergeCell ref="A1:H1"/>
    <mergeCell ref="A2:H2"/>
    <mergeCell ref="A3:H3"/>
    <mergeCell ref="F4:G4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