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36FD58A6-7C35-4310-99E4-E68F9BBA724D}" xr6:coauthVersionLast="47" xr6:coauthVersionMax="47" xr10:uidLastSave="{00000000-0000-0000-0000-000000000000}"/>
  <bookViews>
    <workbookView xWindow="300" yWindow="300" windowWidth="22905" windowHeight="15180" activeTab="1" xr2:uid="{CF7109FC-7E48-407C-9549-3924255A057D}"/>
  </bookViews>
  <sheets>
    <sheet name="Field_Activities" sheetId="1" r:id="rId1"/>
    <sheet name="Budget" sheetId="2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F3" i="2"/>
  <c r="F48" i="2"/>
  <c r="F47" i="2"/>
  <c r="F43" i="2"/>
  <c r="F40" i="2"/>
  <c r="F39" i="2"/>
  <c r="F37" i="2"/>
  <c r="F35" i="2"/>
  <c r="F34" i="2"/>
  <c r="F33" i="2"/>
  <c r="F32" i="2"/>
  <c r="F31" i="2"/>
  <c r="F30" i="2"/>
  <c r="F27" i="2"/>
  <c r="F26" i="2"/>
  <c r="F25" i="2"/>
  <c r="F24" i="2"/>
  <c r="F22" i="2"/>
  <c r="F21" i="2"/>
  <c r="F20" i="2"/>
  <c r="F19" i="2"/>
  <c r="F17" i="2"/>
  <c r="F16" i="2"/>
  <c r="F15" i="2"/>
  <c r="F14" i="2"/>
  <c r="F13" i="2"/>
  <c r="F12" i="2"/>
  <c r="D11" i="2"/>
  <c r="F11" i="2" s="1"/>
  <c r="D10" i="2"/>
  <c r="F10" i="2" s="1"/>
  <c r="F9" i="2"/>
  <c r="F8" i="2"/>
  <c r="F7" i="2"/>
  <c r="F36" i="2" l="1"/>
  <c r="F44" i="2" s="1"/>
  <c r="F29" i="2"/>
  <c r="F6" i="2"/>
  <c r="F49" i="2"/>
  <c r="F50" i="2" s="1"/>
  <c r="F41" i="2"/>
  <c r="F28" i="2"/>
  <c r="F51" i="2" l="1"/>
  <c r="F52" i="2" s="1"/>
  <c r="F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3F0920E1-4103-42C1-BA11-5A8230E5C737}">
      <text>
        <r>
          <rPr>
            <sz val="9"/>
            <color indexed="81"/>
            <rFont val="Tahoma"/>
            <family val="2"/>
          </rPr>
          <t>Seeding rate of 32,000 seed per acre at $3.75/thousand seed</t>
        </r>
      </text>
    </comment>
    <comment ref="F13" authorId="0" shapeId="0" xr:uid="{D1D45292-0604-4FE1-81B6-E304BA781BD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2 pt 2,4-D at $2.25/pt
3.5 oz Zidua SC at $5.75/oz
3.6 pt Halex GT at $7.53/pt
2 qt Atrazine at $4/qt</t>
        </r>
      </text>
    </comment>
  </commentList>
</comments>
</file>

<file path=xl/sharedStrings.xml><?xml version="1.0" encoding="utf-8"?>
<sst xmlns="http://schemas.openxmlformats.org/spreadsheetml/2006/main" count="159" uniqueCount="106">
  <si>
    <t>Field Trip</t>
  </si>
  <si>
    <t>Width</t>
  </si>
  <si>
    <t>Activity</t>
  </si>
  <si>
    <t xml:space="preserve">Stacked Gene </t>
  </si>
  <si>
    <t>Estimated Cost Per Acre*</t>
  </si>
  <si>
    <t xml:space="preserve">Disc </t>
    <phoneticPr fontId="3" type="noConversion"/>
  </si>
  <si>
    <t>32 ft</t>
    <phoneticPr fontId="3" type="noConversion"/>
  </si>
  <si>
    <t>Fall Tillage</t>
    <phoneticPr fontId="3" type="noConversion"/>
  </si>
  <si>
    <t xml:space="preserve">Field Cultivator </t>
    <phoneticPr fontId="3" type="noConversion"/>
  </si>
  <si>
    <t>Self-Propelled Sprayer</t>
  </si>
  <si>
    <t>90 ft.</t>
  </si>
  <si>
    <t>Herbicide ( Burndown)</t>
  </si>
  <si>
    <t>Hipper</t>
  </si>
  <si>
    <t>12 Row</t>
  </si>
  <si>
    <t>Tillage</t>
  </si>
  <si>
    <t>Fertilizer Spreader</t>
  </si>
  <si>
    <t>30 ft.</t>
  </si>
  <si>
    <t>Fertilizer</t>
  </si>
  <si>
    <t>Do All (Seedbed Finisher)</t>
  </si>
  <si>
    <t>Planter</t>
  </si>
  <si>
    <t>Plant</t>
  </si>
  <si>
    <t>32,000 seed</t>
  </si>
  <si>
    <t>Herbicide</t>
  </si>
  <si>
    <t>3.5 oz Zidua SC</t>
  </si>
  <si>
    <t>235 lbs Urea (46-0-0)</t>
  </si>
  <si>
    <t>3.6 pt Halex GT, 2 qt Atrazine</t>
  </si>
  <si>
    <t>Custom Aerial Application</t>
  </si>
  <si>
    <t>100 lbs Urea (46-0-0)</t>
  </si>
  <si>
    <t>Combine</t>
  </si>
  <si>
    <t>325 hp</t>
  </si>
  <si>
    <t>Harvest</t>
  </si>
  <si>
    <t>Corn Head</t>
  </si>
  <si>
    <t>8 Row</t>
  </si>
  <si>
    <t>Grain Cart (700 bu)</t>
  </si>
  <si>
    <t>*Costs per acre include costs associated with the field trip and inputs.</t>
  </si>
  <si>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</si>
  <si>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</si>
  <si>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</si>
  <si>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</si>
  <si>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</si>
  <si>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</si>
  <si>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</si>
  <si>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</si>
  <si>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</si>
  <si>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</si>
  <si>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</si>
  <si>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</si>
  <si>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</si>
  <si>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</si>
  <si>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</si>
  <si>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</si>
  <si>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</si>
  <si>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</si>
  <si>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</si>
  <si>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</si>
  <si>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</si>
  <si>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</si>
  <si>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</si>
  <si>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</si>
  <si>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</si>
  <si>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</si>
  <si>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</si>
  <si>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</si>
  <si>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</si>
  <si>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</si>
  <si>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</si>
  <si>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</si>
  <si>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</si>
  <si>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</si>
  <si>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</si>
  <si>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</si>
  <si>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</si>
  <si>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</si>
  <si>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</si>
  <si>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Blend (100 lbs Urea, 29 lbs Zinc Sulfate, 100 lbs Ammonium Sulfate, 175 lbs Potash, and 130 lbs Phosphate)</t>
  </si>
  <si>
    <t>Seed, per acre</t>
  </si>
  <si>
    <t>Thous</t>
  </si>
  <si>
    <t xml:space="preserve"> </t>
  </si>
  <si>
    <t>Phosphate (0-46-0)</t>
  </si>
  <si>
    <t>Potash (0-0-60)</t>
  </si>
  <si>
    <t>Ammonium Sulfate (21-0-0-24)</t>
  </si>
  <si>
    <t>Zinc Sulfate</t>
  </si>
  <si>
    <t>Other Nutrients, Including Poultry Litter</t>
  </si>
  <si>
    <t>Fungicide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</si>
  <si>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</si>
  <si>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</si>
  <si>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</si>
  <si>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</si>
  <si>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</si>
  <si>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Inputs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</si>
  <si>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</si>
  <si>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</si>
  <si>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</si>
  <si>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</si>
  <si>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</si>
  <si>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</si>
  <si>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</si>
  <si>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</si>
  <si>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</si>
  <si>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</si>
  <si>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</si>
  <si>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</si>
  <si>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2 pt Glyphosate, 2 pt 2,4-D</t>
  </si>
  <si>
    <t>Other Custom Hire, Air Seeding</t>
  </si>
  <si>
    <t>Table 5. 2022 Corn Enterprise Budget, Stacked Gene, Center Pivot Irrigation</t>
  </si>
  <si>
    <t>Table A-5. Corn Field Activities,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</si>
</sst>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1" applyFont="1" applyFill="1" applyProtection="1">
      <protection locked="0"/>
    </xf>
    <xf numFmtId="0" fontId="0" fillId="2" borderId="0" xfId="0" applyFill="1"/>
    <xf numFmtId="0" fontId="0" fillId="2" borderId="3" xfId="0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/>
    </xf>
    <xf numFmtId="8" fontId="5" fillId="2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/>
    <xf numFmtId="0" fontId="6" fillId="2" borderId="0" xfId="0" applyFont="1" applyFill="1"/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8" xfId="0" applyFont="1" applyFill="1" applyBorder="1"/>
    <xf numFmtId="0" fontId="6" fillId="2" borderId="12" xfId="0" applyFont="1" applyFill="1" applyBorder="1"/>
    <xf numFmtId="8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6" fillId="2" borderId="8" xfId="0" applyFont="1" applyFill="1" applyBorder="1"/>
    <xf numFmtId="0" fontId="7" fillId="2" borderId="0" xfId="0" applyFont="1" applyFill="1"/>
    <xf numFmtId="0" fontId="5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 applyAlignment="1">
      <alignment horizontal="center"/>
    </xf>
    <xf numFmtId="8" fontId="5" fillId="2" borderId="15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8" fontId="5" fillId="2" borderId="16" xfId="0" applyNumberFormat="1" applyFont="1" applyFill="1" applyBorder="1" applyAlignment="1">
      <alignment horizontal="center"/>
    </xf>
    <xf numFmtId="8" fontId="5" fillId="2" borderId="6" xfId="0" applyNumberFormat="1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8" fontId="5" fillId="2" borderId="18" xfId="0" applyNumberFormat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Continuous" vertical="center"/>
    </xf>
    <xf numFmtId="0" fontId="10" fillId="2" borderId="0" xfId="0" applyFont="1" applyFill="1"/>
    <xf numFmtId="4" fontId="11" fillId="3" borderId="0" xfId="0" applyNumberFormat="1" applyFont="1" applyFill="1" applyAlignment="1" applyProtection="1">
      <alignment horizontal="right" vertical="center"/>
      <protection locked="0"/>
    </xf>
    <xf numFmtId="2" fontId="11" fillId="3" borderId="0" xfId="0" applyNumberFormat="1" applyFont="1" applyFill="1" applyAlignment="1" applyProtection="1">
      <alignment horizontal="right" vertical="center"/>
      <protection locked="0"/>
    </xf>
    <xf numFmtId="0" fontId="9" fillId="4" borderId="21" xfId="0" applyFont="1" applyFill="1" applyBorder="1" applyAlignment="1">
      <alignment horizontal="centerContinuous" vertical="center"/>
    </xf>
    <xf numFmtId="9" fontId="11" fillId="3" borderId="0" xfId="0" applyNumberFormat="1" applyFont="1" applyFill="1" applyAlignment="1" applyProtection="1">
      <alignment horizontal="right"/>
      <protection locked="0"/>
    </xf>
    <xf numFmtId="0" fontId="9" fillId="4" borderId="21" xfId="0" applyFont="1" applyFill="1" applyBorder="1" applyAlignment="1">
      <alignment horizontal="right"/>
    </xf>
    <xf numFmtId="0" fontId="11" fillId="2" borderId="0" xfId="0" applyFont="1" applyFill="1"/>
    <xf numFmtId="0" fontId="14" fillId="4" borderId="21" xfId="0" applyFont="1" applyFill="1" applyBorder="1"/>
    <xf numFmtId="0" fontId="15" fillId="2" borderId="0" xfId="0" applyFont="1" applyFill="1"/>
    <xf numFmtId="165" fontId="11" fillId="5" borderId="0" xfId="0" applyNumberFormat="1" applyFont="1" applyFill="1" applyAlignment="1">
      <alignment horizontal="right"/>
    </xf>
    <xf numFmtId="4" fontId="14" fillId="4" borderId="21" xfId="0" applyNumberFormat="1" applyFont="1" applyFill="1" applyBorder="1" applyAlignment="1">
      <alignment horizontal="right"/>
    </xf>
    <xf numFmtId="4" fontId="14" fillId="4" borderId="20" xfId="0" applyNumberFormat="1" applyFont="1" applyFill="1" applyBorder="1" applyAlignment="1">
      <alignment horizontal="right"/>
    </xf>
    <xf numFmtId="2" fontId="14" fillId="4" borderId="21" xfId="0" applyNumberFormat="1" applyFont="1" applyFill="1" applyBorder="1" applyAlignment="1">
      <alignment horizontal="right"/>
    </xf>
    <xf numFmtId="2" fontId="11" fillId="2" borderId="0" xfId="0" applyNumberFormat="1" applyFont="1" applyFill="1" applyAlignment="1">
      <alignment horizontal="right"/>
    </xf>
    <xf numFmtId="0" fontId="14" fillId="2" borderId="0" xfId="0" applyFont="1" applyFill="1"/>
    <xf numFmtId="0" fontId="3" fillId="2" borderId="0" xfId="0" applyFont="1" applyFill="1"/>
    <xf numFmtId="0" fontId="16" fillId="2" borderId="0" xfId="0" applyFont="1" applyFill="1"/>
    <xf numFmtId="1" fontId="11" fillId="3" borderId="0" xfId="0" applyNumberFormat="1" applyFont="1" applyFill="1" applyAlignment="1" applyProtection="1">
      <alignment horizontal="right"/>
      <protection locked="0"/>
    </xf>
    <xf numFmtId="2" fontId="11" fillId="3" borderId="0" xfId="0" applyNumberFormat="1" applyFont="1" applyFill="1" applyAlignment="1" applyProtection="1">
      <alignment horizontal="right"/>
      <protection locked="0"/>
    </xf>
    <xf numFmtId="4" fontId="11" fillId="2" borderId="0" xfId="0" applyNumberFormat="1" applyFont="1" applyFill="1" applyAlignment="1">
      <alignment horizontal="right"/>
    </xf>
    <xf numFmtId="4" fontId="15" fillId="2" borderId="0" xfId="0" applyNumberFormat="1" applyFont="1" applyFill="1"/>
    <xf numFmtId="0" fontId="11" fillId="3" borderId="0" xfId="0" applyFont="1" applyFill="1" applyAlignment="1" applyProtection="1">
      <alignment horizontal="right"/>
      <protection locked="0"/>
    </xf>
    <xf numFmtId="165" fontId="11" fillId="3" borderId="0" xfId="0" applyNumberFormat="1" applyFont="1" applyFill="1" applyAlignment="1" applyProtection="1">
      <alignment horizontal="right"/>
      <protection locked="0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2" fontId="11" fillId="2" borderId="0" xfId="0" applyNumberFormat="1" applyFont="1" applyFill="1" applyAlignment="1" applyProtection="1">
      <alignment horizontal="right"/>
      <protection locked="0"/>
    </xf>
    <xf numFmtId="4" fontId="14" fillId="4" borderId="22" xfId="0" applyNumberFormat="1" applyFont="1" applyFill="1" applyBorder="1" applyAlignment="1">
      <alignment horizontal="right"/>
    </xf>
    <xf numFmtId="1" fontId="11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4" fontId="11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>
      <alignment horizontal="centerContinuous"/>
    </xf>
    <xf numFmtId="9" fontId="11" fillId="2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18" fillId="2" borderId="0" xfId="0" applyFont="1" applyFill="1"/>
    <xf numFmtId="2" fontId="11" fillId="2" borderId="0" xfId="0" applyNumberFormat="1" applyFont="1" applyFill="1"/>
    <xf numFmtId="2" fontId="11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right"/>
    </xf>
    <xf numFmtId="167" fontId="8" fillId="2" borderId="0" xfId="0" applyNumberFormat="1" applyFont="1" applyFill="1"/>
    <xf numFmtId="0" fontId="11" fillId="2" borderId="0" xfId="0" applyFont="1" applyFill="1" applyAlignment="1">
      <alignment horizontal="right"/>
    </xf>
    <xf numFmtId="0" fontId="8" fillId="2" borderId="0" xfId="0" applyFont="1" applyFill="1"/>
    <xf numFmtId="0" fontId="0" fillId="3" borderId="0" xfId="0" applyFill="1"/>
    <xf numFmtId="0" fontId="8" fillId="5" borderId="0" xfId="0" applyFont="1" applyFill="1"/>
    <xf numFmtId="0" fontId="11" fillId="5" borderId="0" xfId="0" applyFont="1" applyFill="1"/>
    <xf numFmtId="167" fontId="8" fillId="5" borderId="0" xfId="0" applyNumberFormat="1" applyFont="1" applyFill="1" applyAlignment="1">
      <alignment horizontal="right"/>
    </xf>
    <xf numFmtId="167" fontId="8" fillId="5" borderId="0" xfId="0" applyNumberFormat="1" applyFont="1" applyFill="1"/>
    <xf numFmtId="9" fontId="11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horizontal="right"/>
    </xf>
    <xf numFmtId="2" fontId="11" fillId="5" borderId="0" xfId="0" applyNumberFormat="1" applyFont="1" applyFill="1"/>
    <xf numFmtId="4" fontId="11" fillId="5" borderId="0" xfId="0" applyNumberFormat="1" applyFont="1" applyFill="1" applyAlignment="1">
      <alignment horizontal="right"/>
    </xf>
    <xf numFmtId="0" fontId="8" fillId="5" borderId="19" xfId="0" applyFont="1" applyFill="1" applyBorder="1"/>
    <xf numFmtId="167" fontId="8" fillId="5" borderId="23" xfId="0" applyNumberFormat="1" applyFont="1" applyFill="1" applyBorder="1"/>
    <xf numFmtId="0" fontId="14" fillId="5" borderId="0" xfId="0" applyFont="1" applyFill="1"/>
    <xf numFmtId="2" fontId="11" fillId="5" borderId="0" xfId="0" applyNumberFormat="1" applyFont="1" applyFill="1" applyAlignment="1">
      <alignment horizontal="right"/>
    </xf>
    <xf numFmtId="166" fontId="11" fillId="5" borderId="0" xfId="0" applyNumberFormat="1" applyFont="1" applyFill="1" applyAlignment="1">
      <alignment horizontal="right"/>
    </xf>
    <xf numFmtId="9" fontId="19" fillId="5" borderId="0" xfId="0" applyNumberFormat="1" applyFont="1" applyFill="1" applyAlignment="1">
      <alignment horizontal="right"/>
    </xf>
    <xf numFmtId="1" fontId="11" fillId="5" borderId="0" xfId="0" applyNumberFormat="1" applyFont="1" applyFill="1" applyAlignment="1">
      <alignment horizontal="right"/>
    </xf>
    <xf numFmtId="3" fontId="11" fillId="5" borderId="0" xfId="0" applyNumberFormat="1" applyFont="1" applyFill="1" applyAlignment="1">
      <alignment horizontal="right"/>
    </xf>
    <xf numFmtId="164" fontId="11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8" fillId="5" borderId="0" xfId="0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8" fillId="5" borderId="19" xfId="0" applyFont="1" applyFill="1" applyBorder="1" applyAlignment="1">
      <alignment vertical="center"/>
    </xf>
    <xf numFmtId="0" fontId="8" fillId="5" borderId="19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1" fillId="5" borderId="0" xfId="0" applyFont="1" applyFill="1" applyAlignment="1">
      <alignment horizontal="left" indent="1"/>
    </xf>
    <xf numFmtId="0" fontId="11" fillId="4" borderId="0" xfId="0" applyFont="1" applyFill="1"/>
    <xf numFmtId="0" fontId="8" fillId="4" borderId="0" xfId="0" applyFont="1" applyFill="1"/>
    <xf numFmtId="167" fontId="8" fillId="4" borderId="0" xfId="0" applyNumberFormat="1" applyFont="1" applyFill="1"/>
    <xf numFmtId="0" fontId="0" fillId="4" borderId="0" xfId="0" applyFill="1"/>
    <xf numFmtId="4" fontId="14" fillId="4" borderId="24" xfId="0" applyNumberFormat="1" applyFont="1" applyFill="1" applyBorder="1" applyAlignment="1">
      <alignment horizontal="right"/>
    </xf>
    <xf numFmtId="4" fontId="15" fillId="2" borderId="0" xfId="0" applyNumberFormat="1" applyFont="1" applyFill="1" applyBorder="1"/>
    <xf numFmtId="0" fontId="2" fillId="2" borderId="0" xfId="1" applyFont="1" applyFill="1" applyBorder="1" applyProtection="1">
      <protection locked="0"/>
    </xf>
    <xf numFmtId="0" fontId="4" fillId="2" borderId="1" xfId="0" applyFont="1" applyFill="1" applyBorder="1" applyAlignment="1">
      <alignment horizontal="left"/>
    </xf>
    <xf numFmtId="0" fontId="3" fillId="0" borderId="2" xfId="0" applyFont="1" applyBorder="1"/>
  </cellXfs>
  <cellStyles count="3">
    <cellStyle name="Currency 2" xfId="2" xr:uid="{1A0C232F-7064-41BE-AEA8-793D4438BA96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_CornStacked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>
        <row r="22">
          <cell r="B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40.18916491228071</v>
          </cell>
          <cell r="C27">
            <v>28.012284782608695</v>
          </cell>
          <cell r="D27">
            <v>30.680121428571432</v>
          </cell>
          <cell r="E27">
            <v>22.832469315789478</v>
          </cell>
          <cell r="F27">
            <v>70.2853690909091</v>
          </cell>
          <cell r="G27">
            <v>71.586950000000002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11.684076923076923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>
        <row r="6">
          <cell r="D6">
            <v>100</v>
          </cell>
        </row>
        <row r="7">
          <cell r="D7">
            <v>29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AC9F-7255-40F6-9194-C178E117E3BF}">
  <dimension ref="A1:Z44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5" bestFit="1" customWidth="1"/>
    <col min="5" max="5" width="21.7109375" bestFit="1" customWidth="1"/>
  </cols>
  <sheetData>
    <row r="1" spans="1:26" ht="15.75" customHeight="1" thickBot="1" x14ac:dyDescent="0.3">
      <c r="A1" s="113"/>
      <c r="B1" s="113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14" t="s">
        <v>105</v>
      </c>
      <c r="B2" s="115"/>
      <c r="C2" s="115"/>
      <c r="D2" s="11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" t="s">
        <v>5</v>
      </c>
      <c r="B4" s="8" t="s">
        <v>6</v>
      </c>
      <c r="C4" s="9" t="s">
        <v>7</v>
      </c>
      <c r="D4" s="9"/>
      <c r="E4" s="10">
        <v>6.6197341189117402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11" t="s">
        <v>8</v>
      </c>
      <c r="B5" s="12" t="s">
        <v>6</v>
      </c>
      <c r="C5" s="13" t="s">
        <v>7</v>
      </c>
      <c r="D5" s="14"/>
      <c r="E5" s="10">
        <v>3.6803569988115474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5" t="s">
        <v>9</v>
      </c>
      <c r="B6" s="16" t="s">
        <v>10</v>
      </c>
      <c r="C6" s="17" t="s">
        <v>11</v>
      </c>
      <c r="D6" s="18" t="s">
        <v>102</v>
      </c>
      <c r="E6" s="10">
        <v>16.396883644599509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9" t="s">
        <v>12</v>
      </c>
      <c r="B7" s="20" t="s">
        <v>13</v>
      </c>
      <c r="C7" s="18" t="s">
        <v>14</v>
      </c>
      <c r="D7" s="18"/>
      <c r="E7" s="21">
        <v>6.2792234238338898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8.25" x14ac:dyDescent="0.2">
      <c r="A8" s="15" t="s">
        <v>15</v>
      </c>
      <c r="B8" s="16" t="s">
        <v>16</v>
      </c>
      <c r="C8" s="18" t="s">
        <v>17</v>
      </c>
      <c r="D8" s="22" t="s">
        <v>74</v>
      </c>
      <c r="E8" s="21">
        <v>271.48507177170211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9" t="s">
        <v>18</v>
      </c>
      <c r="B9" s="20" t="s">
        <v>13</v>
      </c>
      <c r="C9" s="18" t="s">
        <v>14</v>
      </c>
      <c r="D9" s="18"/>
      <c r="E9" s="21">
        <v>2.9414820599926936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3" t="s">
        <v>19</v>
      </c>
      <c r="B10" s="20" t="s">
        <v>13</v>
      </c>
      <c r="C10" s="18" t="s">
        <v>20</v>
      </c>
      <c r="D10" s="13" t="s">
        <v>21</v>
      </c>
      <c r="E10" s="21">
        <v>126.67990182380596</v>
      </c>
      <c r="F10" s="2"/>
      <c r="G10" s="2"/>
      <c r="H10" s="2"/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9" t="s">
        <v>9</v>
      </c>
      <c r="B11" s="20" t="s">
        <v>10</v>
      </c>
      <c r="C11" s="18" t="s">
        <v>22</v>
      </c>
      <c r="D11" s="18" t="s">
        <v>23</v>
      </c>
      <c r="E11" s="21">
        <v>24.521883644599509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3" t="s">
        <v>15</v>
      </c>
      <c r="B12" s="20" t="s">
        <v>16</v>
      </c>
      <c r="C12" s="18" t="s">
        <v>17</v>
      </c>
      <c r="D12" s="18" t="s">
        <v>24</v>
      </c>
      <c r="E12" s="21">
        <v>118.8350717717021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9" t="s">
        <v>9</v>
      </c>
      <c r="B13" s="20" t="s">
        <v>10</v>
      </c>
      <c r="C13" s="18" t="s">
        <v>22</v>
      </c>
      <c r="D13" s="18" t="s">
        <v>25</v>
      </c>
      <c r="E13" s="21">
        <v>39.504883644599509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thickBot="1" x14ac:dyDescent="0.25">
      <c r="A14" s="25" t="s">
        <v>26</v>
      </c>
      <c r="B14" s="26"/>
      <c r="C14" s="27" t="s">
        <v>17</v>
      </c>
      <c r="D14" s="18" t="s">
        <v>27</v>
      </c>
      <c r="E14" s="28">
        <v>57.5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5" t="s">
        <v>28</v>
      </c>
      <c r="B15" s="29" t="s">
        <v>29</v>
      </c>
      <c r="C15" s="30" t="s">
        <v>30</v>
      </c>
      <c r="D15" s="31"/>
      <c r="E15" s="32">
        <v>17.881574328152702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5" t="s">
        <v>31</v>
      </c>
      <c r="B16" s="29" t="s">
        <v>32</v>
      </c>
      <c r="C16" s="30" t="s">
        <v>30</v>
      </c>
      <c r="D16" s="9"/>
      <c r="E16" s="33">
        <v>3.0738199921052369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thickBot="1" x14ac:dyDescent="0.25">
      <c r="A17" s="25" t="s">
        <v>33</v>
      </c>
      <c r="B17" s="34"/>
      <c r="C17" s="35" t="s">
        <v>30</v>
      </c>
      <c r="D17" s="36"/>
      <c r="E17" s="37">
        <v>6.050111419456794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6" t="s">
        <v>34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9"/>
      <c r="B19" s="2"/>
      <c r="C19" s="29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9"/>
      <c r="B20" s="2"/>
      <c r="C20" s="2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3BC4-8985-4D2E-AEE1-4C33AA212382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82" customWidth="1"/>
    <col min="9" max="9" width="8.7109375" style="82" customWidth="1"/>
    <col min="10" max="10" width="5.42578125" customWidth="1"/>
    <col min="11" max="12" width="6.7109375" customWidth="1"/>
    <col min="13" max="13" width="8.7109375" customWidth="1"/>
    <col min="14" max="14" width="13.7109375" customWidth="1"/>
  </cols>
  <sheetData>
    <row r="1" spans="1:26" ht="15" x14ac:dyDescent="0.25">
      <c r="A1" s="103" t="s">
        <v>104</v>
      </c>
      <c r="B1" s="103"/>
      <c r="C1" s="103"/>
      <c r="D1" s="103"/>
      <c r="E1" s="103"/>
      <c r="F1" s="104"/>
      <c r="G1" s="38"/>
      <c r="H1" s="59"/>
      <c r="I1" s="2"/>
      <c r="J1" s="2"/>
      <c r="K1" s="2"/>
      <c r="L1" s="2"/>
      <c r="M1" s="2"/>
      <c r="N1" s="2"/>
      <c r="O1" s="2"/>
      <c r="P1" s="39"/>
      <c r="Q1" s="2"/>
      <c r="R1" s="2"/>
      <c r="S1" s="40"/>
      <c r="T1" s="41"/>
      <c r="U1" s="2"/>
      <c r="V1" s="2"/>
      <c r="W1" s="2"/>
      <c r="X1" s="2"/>
      <c r="Y1" s="2"/>
      <c r="Z1" s="2"/>
    </row>
    <row r="2" spans="1:26" ht="16.149999999999999" customHeight="1" x14ac:dyDescent="0.25">
      <c r="A2" s="83" t="s">
        <v>35</v>
      </c>
      <c r="B2" s="101" t="s">
        <v>36</v>
      </c>
      <c r="C2" s="101" t="s">
        <v>37</v>
      </c>
      <c r="D2" s="101" t="s">
        <v>38</v>
      </c>
      <c r="E2" s="101" t="s">
        <v>39</v>
      </c>
      <c r="F2" s="101" t="s">
        <v>40</v>
      </c>
      <c r="G2" s="42"/>
      <c r="H2" s="59" t="s">
        <v>73</v>
      </c>
      <c r="I2" s="2"/>
      <c r="J2" s="2"/>
      <c r="K2" s="2"/>
      <c r="L2" s="2"/>
      <c r="M2" s="2"/>
      <c r="N2" s="2"/>
      <c r="O2" s="2"/>
      <c r="P2" s="3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102" t="s">
        <v>41</v>
      </c>
      <c r="B3" s="43">
        <v>1</v>
      </c>
      <c r="C3" s="88" t="s">
        <v>100</v>
      </c>
      <c r="D3" s="40">
        <v>215</v>
      </c>
      <c r="E3" s="40">
        <v>6.8</v>
      </c>
      <c r="F3" s="90">
        <f>D3*E3*B3</f>
        <v>1462</v>
      </c>
      <c r="G3" s="44"/>
      <c r="H3" s="59"/>
      <c r="I3" s="2"/>
      <c r="J3" s="2"/>
      <c r="K3" s="2"/>
      <c r="L3" s="2"/>
      <c r="M3" s="2"/>
      <c r="N3" s="2"/>
      <c r="O3" s="2"/>
      <c r="P3" s="3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84"/>
      <c r="B4" s="87"/>
      <c r="C4" s="88"/>
      <c r="D4" s="89"/>
      <c r="E4" s="94"/>
      <c r="F4" s="90"/>
      <c r="G4" s="46"/>
      <c r="H4" s="59"/>
      <c r="I4" s="2"/>
      <c r="J4" s="2"/>
      <c r="K4" s="2"/>
      <c r="L4" s="2"/>
      <c r="M4" s="2"/>
      <c r="N4" s="2"/>
      <c r="O4" s="2"/>
      <c r="P4" s="47"/>
      <c r="Q4" s="45"/>
      <c r="R4" s="45"/>
      <c r="S4" s="40"/>
      <c r="T4" s="41"/>
      <c r="U4" s="45"/>
      <c r="V4" s="45"/>
      <c r="W4" s="45"/>
      <c r="X4" s="45"/>
      <c r="Y4" s="45"/>
      <c r="Z4" s="45"/>
    </row>
    <row r="5" spans="1:26" ht="17.25" customHeight="1" x14ac:dyDescent="0.25">
      <c r="A5" s="83" t="s">
        <v>42</v>
      </c>
      <c r="B5" s="84"/>
      <c r="C5" s="100" t="s">
        <v>37</v>
      </c>
      <c r="D5" s="100" t="s">
        <v>43</v>
      </c>
      <c r="E5" s="101" t="s">
        <v>44</v>
      </c>
      <c r="F5" s="100" t="s">
        <v>45</v>
      </c>
      <c r="G5" s="46"/>
      <c r="H5" s="59"/>
      <c r="I5" s="2"/>
      <c r="J5" s="2"/>
      <c r="K5" s="2"/>
      <c r="L5" s="2"/>
      <c r="M5" s="2"/>
      <c r="N5" s="2"/>
      <c r="O5" s="2"/>
      <c r="P5" s="47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" x14ac:dyDescent="0.25">
      <c r="A6" s="84" t="s">
        <v>75</v>
      </c>
      <c r="B6" s="43">
        <v>1</v>
      </c>
      <c r="C6" s="98" t="s">
        <v>76</v>
      </c>
      <c r="D6" s="99">
        <v>32</v>
      </c>
      <c r="E6" s="94">
        <v>3.75</v>
      </c>
      <c r="F6" s="90">
        <f>D6*E6*B6</f>
        <v>120</v>
      </c>
      <c r="G6" s="46"/>
      <c r="H6" s="59"/>
      <c r="I6" s="2"/>
      <c r="J6" s="2"/>
      <c r="K6" s="2"/>
      <c r="L6" s="2"/>
      <c r="M6" s="2"/>
      <c r="N6" s="2"/>
      <c r="O6" s="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3.9" customHeight="1" x14ac:dyDescent="0.25">
      <c r="A7" s="84" t="s">
        <v>46</v>
      </c>
      <c r="B7" s="43">
        <v>1</v>
      </c>
      <c r="C7" s="88" t="s">
        <v>101</v>
      </c>
      <c r="D7" s="94">
        <v>435</v>
      </c>
      <c r="E7" s="48">
        <f>990/2000</f>
        <v>0.495</v>
      </c>
      <c r="F7" s="90">
        <f t="shared" ref="F7:F17" si="0">D7*E7*B7</f>
        <v>215.32499999999999</v>
      </c>
      <c r="G7" s="46"/>
      <c r="H7" s="59"/>
      <c r="I7" s="2"/>
      <c r="J7" s="2"/>
      <c r="K7" s="2"/>
      <c r="L7" s="2"/>
      <c r="M7" s="2"/>
      <c r="N7" s="2"/>
      <c r="O7" s="2"/>
      <c r="P7" s="3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84" t="s">
        <v>78</v>
      </c>
      <c r="B8" s="43">
        <v>1</v>
      </c>
      <c r="C8" s="88" t="s">
        <v>101</v>
      </c>
      <c r="D8" s="94">
        <v>130</v>
      </c>
      <c r="E8" s="48">
        <f>930/2000</f>
        <v>0.46500000000000002</v>
      </c>
      <c r="F8" s="90">
        <f t="shared" si="0"/>
        <v>60.45</v>
      </c>
      <c r="G8" s="42"/>
      <c r="H8" s="59"/>
      <c r="I8" s="2"/>
      <c r="J8" s="2"/>
      <c r="K8" s="2"/>
      <c r="L8" s="2"/>
      <c r="M8" s="2"/>
      <c r="N8" s="2"/>
      <c r="O8" s="2"/>
      <c r="P8" s="3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84" t="s">
        <v>79</v>
      </c>
      <c r="B9" s="43">
        <v>1</v>
      </c>
      <c r="C9" s="88" t="s">
        <v>101</v>
      </c>
      <c r="D9" s="94">
        <v>175</v>
      </c>
      <c r="E9" s="48">
        <f>890/2000</f>
        <v>0.44500000000000001</v>
      </c>
      <c r="F9" s="90">
        <f t="shared" si="0"/>
        <v>77.875</v>
      </c>
      <c r="G9" s="44"/>
      <c r="H9" s="59"/>
      <c r="I9" s="2"/>
      <c r="J9" s="2"/>
      <c r="K9" s="2"/>
      <c r="L9" s="2"/>
      <c r="M9" s="2"/>
      <c r="N9" s="2"/>
      <c r="O9" s="2"/>
      <c r="P9" s="3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84" t="s">
        <v>80</v>
      </c>
      <c r="B10" s="43">
        <v>1</v>
      </c>
      <c r="C10" s="88" t="s">
        <v>101</v>
      </c>
      <c r="D10" s="94">
        <f>[1]Fertilizer!D6</f>
        <v>100</v>
      </c>
      <c r="E10" s="48">
        <f>735/2000</f>
        <v>0.36749999999999999</v>
      </c>
      <c r="F10" s="90">
        <f t="shared" si="0"/>
        <v>36.75</v>
      </c>
      <c r="G10" s="49"/>
      <c r="H10" s="59"/>
      <c r="I10" s="2"/>
      <c r="J10" s="2"/>
      <c r="K10" s="105"/>
      <c r="L10" s="2"/>
      <c r="M10" s="2"/>
      <c r="N10" s="2"/>
      <c r="O10" s="2"/>
      <c r="P10" s="3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84" t="s">
        <v>81</v>
      </c>
      <c r="B11" s="43">
        <v>1</v>
      </c>
      <c r="C11" s="88" t="s">
        <v>101</v>
      </c>
      <c r="D11" s="94">
        <f>[1]Fertilizer!D7</f>
        <v>29</v>
      </c>
      <c r="E11" s="48">
        <v>1.5</v>
      </c>
      <c r="F11" s="90">
        <f t="shared" si="0"/>
        <v>43.5</v>
      </c>
      <c r="G11" s="111"/>
      <c r="H11" s="112"/>
      <c r="I11" s="2"/>
      <c r="J11" s="2"/>
      <c r="K11" s="2"/>
      <c r="L11" s="2"/>
      <c r="M11" s="2"/>
      <c r="N11" s="2"/>
      <c r="O11" s="2"/>
      <c r="P11" s="3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84" t="s">
        <v>82</v>
      </c>
      <c r="B12" s="43">
        <v>1</v>
      </c>
      <c r="C12" s="88" t="s">
        <v>47</v>
      </c>
      <c r="D12" s="88">
        <v>1</v>
      </c>
      <c r="E12" s="94">
        <v>0</v>
      </c>
      <c r="F12" s="90">
        <f t="shared" si="0"/>
        <v>0</v>
      </c>
      <c r="G12" s="49"/>
      <c r="H12" s="59"/>
      <c r="I12" s="2"/>
      <c r="J12" s="2"/>
      <c r="K12" s="2"/>
      <c r="L12" s="2"/>
      <c r="M12" s="2"/>
      <c r="N12" s="2"/>
      <c r="O12" s="2"/>
      <c r="P12" s="3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84" t="s">
        <v>22</v>
      </c>
      <c r="B13" s="43">
        <v>1</v>
      </c>
      <c r="C13" s="88" t="s">
        <v>47</v>
      </c>
      <c r="D13" s="88">
        <v>1</v>
      </c>
      <c r="E13" s="94">
        <v>67.23</v>
      </c>
      <c r="F13" s="90">
        <f t="shared" si="0"/>
        <v>67.23</v>
      </c>
      <c r="G13" s="44"/>
      <c r="H13" s="59"/>
      <c r="I13" s="2"/>
      <c r="J13" s="2"/>
      <c r="K13" s="2"/>
      <c r="L13" s="2"/>
      <c r="M13" s="2"/>
      <c r="N13" s="2"/>
      <c r="O13" s="2"/>
      <c r="P13" s="3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84" t="s">
        <v>48</v>
      </c>
      <c r="B14" s="43">
        <v>1</v>
      </c>
      <c r="C14" s="88" t="s">
        <v>47</v>
      </c>
      <c r="D14" s="88">
        <v>1</v>
      </c>
      <c r="E14" s="94">
        <v>0</v>
      </c>
      <c r="F14" s="90">
        <f t="shared" si="0"/>
        <v>0</v>
      </c>
      <c r="G14" s="49"/>
      <c r="H14" s="59"/>
      <c r="I14" s="2"/>
      <c r="J14" s="2"/>
      <c r="K14" s="2"/>
      <c r="L14" s="2"/>
      <c r="M14" s="2"/>
      <c r="N14" s="2"/>
      <c r="O14" s="2"/>
      <c r="P14" s="3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84" t="s">
        <v>83</v>
      </c>
      <c r="B15" s="43">
        <v>1</v>
      </c>
      <c r="C15" s="88" t="s">
        <v>47</v>
      </c>
      <c r="D15" s="88">
        <v>1</v>
      </c>
      <c r="E15" s="94">
        <v>0</v>
      </c>
      <c r="F15" s="90">
        <f t="shared" si="0"/>
        <v>0</v>
      </c>
      <c r="G15" s="49"/>
      <c r="H15" s="59"/>
      <c r="I15" s="2"/>
      <c r="J15" s="2"/>
      <c r="K15" s="2"/>
      <c r="L15" s="2"/>
      <c r="M15" s="2"/>
      <c r="N15" s="2"/>
      <c r="O15" s="2"/>
      <c r="P15" s="3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84" t="s">
        <v>84</v>
      </c>
      <c r="B16" s="43">
        <v>1</v>
      </c>
      <c r="C16" s="88" t="s">
        <v>47</v>
      </c>
      <c r="D16" s="88">
        <v>1</v>
      </c>
      <c r="E16" s="94">
        <v>0</v>
      </c>
      <c r="F16" s="90">
        <f t="shared" si="0"/>
        <v>0</v>
      </c>
      <c r="G16" s="51"/>
      <c r="H16" s="5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84" t="s">
        <v>84</v>
      </c>
      <c r="B17" s="43">
        <v>1</v>
      </c>
      <c r="C17" s="88" t="s">
        <v>47</v>
      </c>
      <c r="D17" s="88">
        <v>1</v>
      </c>
      <c r="E17" s="94">
        <v>0</v>
      </c>
      <c r="F17" s="90">
        <f t="shared" si="0"/>
        <v>0</v>
      </c>
      <c r="G17" s="51"/>
      <c r="H17" s="5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84" t="s">
        <v>85</v>
      </c>
      <c r="B18" s="84"/>
      <c r="C18" s="88"/>
      <c r="D18" s="88"/>
      <c r="E18" s="94"/>
      <c r="F18" s="94"/>
      <c r="G18" s="51"/>
      <c r="H18" s="59"/>
      <c r="I18" s="2"/>
      <c r="J18" s="2"/>
      <c r="K18" s="2"/>
      <c r="L18" s="2"/>
      <c r="M18" s="52"/>
      <c r="N18" s="53"/>
      <c r="O18" s="54"/>
      <c r="P18" s="2"/>
      <c r="Q18" s="2"/>
      <c r="R18" s="2"/>
      <c r="S18" s="55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06" t="s">
        <v>86</v>
      </c>
      <c r="B19" s="43">
        <v>1</v>
      </c>
      <c r="C19" s="88" t="s">
        <v>47</v>
      </c>
      <c r="D19" s="56">
        <v>0</v>
      </c>
      <c r="E19" s="57">
        <v>7.5</v>
      </c>
      <c r="F19" s="90">
        <f>D19*E19*B19</f>
        <v>0</v>
      </c>
      <c r="G19" s="49"/>
      <c r="H19" s="59"/>
      <c r="I19" s="2"/>
      <c r="J19" s="2"/>
      <c r="K19" s="2"/>
      <c r="L19" s="2"/>
      <c r="M19" s="58"/>
      <c r="N19" s="59"/>
      <c r="O19" s="5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06" t="s">
        <v>87</v>
      </c>
      <c r="B20" s="43">
        <v>1</v>
      </c>
      <c r="C20" s="88" t="s">
        <v>47</v>
      </c>
      <c r="D20" s="60">
        <v>0</v>
      </c>
      <c r="E20" s="57">
        <v>8</v>
      </c>
      <c r="F20" s="90">
        <f>D20*E20*B20</f>
        <v>0</v>
      </c>
      <c r="G20" s="49"/>
      <c r="H20" s="59"/>
      <c r="I20" s="2"/>
      <c r="J20" s="2"/>
      <c r="K20" s="2"/>
      <c r="L20" s="2"/>
      <c r="M20" s="58"/>
      <c r="N20" s="59"/>
      <c r="O20" s="5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06" t="s">
        <v>88</v>
      </c>
      <c r="B21" s="43">
        <v>1</v>
      </c>
      <c r="C21" s="88" t="s">
        <v>101</v>
      </c>
      <c r="D21" s="60">
        <v>100</v>
      </c>
      <c r="E21" s="61">
        <v>0.08</v>
      </c>
      <c r="F21" s="90">
        <f>D21*E21*B21</f>
        <v>8</v>
      </c>
      <c r="G21" s="49"/>
      <c r="H21" s="59"/>
      <c r="I21" s="2"/>
      <c r="J21" s="2"/>
      <c r="K21" s="2"/>
      <c r="L21" s="2"/>
      <c r="M21" s="58"/>
      <c r="N21" s="59"/>
      <c r="O21" s="54"/>
      <c r="P21" s="6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06" t="s">
        <v>103</v>
      </c>
      <c r="B22" s="43">
        <v>1</v>
      </c>
      <c r="C22" s="88" t="s">
        <v>47</v>
      </c>
      <c r="D22" s="60">
        <v>0</v>
      </c>
      <c r="E22" s="57">
        <v>7.5</v>
      </c>
      <c r="F22" s="90">
        <f>D22*E22*B22</f>
        <v>0</v>
      </c>
      <c r="G22" s="49"/>
      <c r="H22" s="59"/>
      <c r="I22" s="2"/>
      <c r="J22" s="2"/>
      <c r="K22" s="2"/>
      <c r="L22" s="2"/>
      <c r="M22" s="58"/>
      <c r="N22" s="59"/>
      <c r="O22" s="54"/>
      <c r="P22" s="6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84" t="s">
        <v>49</v>
      </c>
      <c r="B23" s="84"/>
      <c r="C23" s="84"/>
      <c r="D23" s="84"/>
      <c r="E23" s="84"/>
      <c r="F23" s="84"/>
      <c r="G23" s="49"/>
      <c r="H23" s="59"/>
      <c r="I23" s="2"/>
      <c r="J23" s="2"/>
      <c r="K23" s="2"/>
      <c r="L23" s="2"/>
      <c r="M23" s="45"/>
      <c r="N23" s="63"/>
      <c r="O23" s="54"/>
      <c r="P23" s="6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84" t="s">
        <v>50</v>
      </c>
      <c r="B24" s="43">
        <v>1</v>
      </c>
      <c r="C24" s="88" t="s">
        <v>51</v>
      </c>
      <c r="D24" s="48">
        <v>3.5571540770154213</v>
      </c>
      <c r="E24" s="64">
        <v>3.89</v>
      </c>
      <c r="F24" s="90">
        <f t="shared" ref="F24:F35" si="1">D24*E24*B24</f>
        <v>13.837329359589988</v>
      </c>
      <c r="G24" s="65"/>
      <c r="H24" s="59"/>
      <c r="I24" s="2"/>
      <c r="J24" s="2"/>
      <c r="K24" s="2"/>
      <c r="L24" s="2"/>
      <c r="M24" s="58"/>
      <c r="N24" s="59"/>
      <c r="O24" s="5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84" t="s">
        <v>52</v>
      </c>
      <c r="B25" s="43">
        <v>1</v>
      </c>
      <c r="C25" s="88" t="s">
        <v>47</v>
      </c>
      <c r="D25" s="88">
        <v>1</v>
      </c>
      <c r="E25" s="94">
        <v>7.6460633731313425</v>
      </c>
      <c r="F25" s="90">
        <f t="shared" si="1"/>
        <v>7.6460633731313425</v>
      </c>
      <c r="G25" s="49"/>
      <c r="H25" s="59"/>
      <c r="I25" s="2"/>
      <c r="J25" s="2"/>
      <c r="K25" s="2"/>
      <c r="L25" s="2"/>
      <c r="M25" s="58"/>
      <c r="N25" s="5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84" t="s">
        <v>53</v>
      </c>
      <c r="B26" s="43">
        <v>1</v>
      </c>
      <c r="C26" s="88" t="s">
        <v>51</v>
      </c>
      <c r="D26" s="48">
        <v>2.0274973147153599</v>
      </c>
      <c r="E26" s="64">
        <v>3.89</v>
      </c>
      <c r="F26" s="90">
        <f t="shared" si="1"/>
        <v>7.8869645542427502</v>
      </c>
      <c r="G26" s="49"/>
      <c r="H26" s="59"/>
      <c r="I26" s="2"/>
      <c r="J26" s="2"/>
      <c r="K26" s="2"/>
      <c r="L26" s="2"/>
      <c r="M26" s="58"/>
      <c r="N26" s="5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84" t="s">
        <v>54</v>
      </c>
      <c r="B27" s="43">
        <v>1</v>
      </c>
      <c r="C27" s="88" t="s">
        <v>47</v>
      </c>
      <c r="D27" s="88">
        <v>1</v>
      </c>
      <c r="E27" s="94">
        <v>7.9206327958296221</v>
      </c>
      <c r="F27" s="90">
        <f t="shared" si="1"/>
        <v>7.9206327958296221</v>
      </c>
      <c r="G27" s="51"/>
      <c r="H27" s="59"/>
      <c r="I27" s="2"/>
      <c r="J27" s="2"/>
      <c r="K27" s="2"/>
      <c r="L27" s="2"/>
      <c r="M27" s="58"/>
      <c r="N27" s="5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84" t="s">
        <v>55</v>
      </c>
      <c r="B28" s="43">
        <v>1</v>
      </c>
      <c r="C28" s="88" t="s">
        <v>56</v>
      </c>
      <c r="D28" s="66">
        <v>14</v>
      </c>
      <c r="E28" s="94">
        <v>6.9792790852130331</v>
      </c>
      <c r="F28" s="90">
        <f t="shared" si="1"/>
        <v>97.709907192982456</v>
      </c>
      <c r="G28" s="51"/>
      <c r="H28" s="59"/>
      <c r="I28" s="2"/>
      <c r="J28" s="2"/>
      <c r="K28" s="2"/>
      <c r="L28" s="2"/>
      <c r="M28" s="58"/>
      <c r="N28" s="5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84" t="s">
        <v>57</v>
      </c>
      <c r="B29" s="87"/>
      <c r="C29" s="88" t="s">
        <v>56</v>
      </c>
      <c r="D29" s="97">
        <v>14</v>
      </c>
      <c r="E29" s="94">
        <v>0.83457692307692299</v>
      </c>
      <c r="F29" s="90">
        <f>D29*E29</f>
        <v>11.684076923076923</v>
      </c>
      <c r="G29" s="49"/>
      <c r="H29" s="59"/>
      <c r="I29" s="2"/>
      <c r="J29" s="2"/>
      <c r="K29" s="2"/>
      <c r="L29" s="2"/>
      <c r="M29" s="58"/>
      <c r="N29" s="5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84" t="s">
        <v>58</v>
      </c>
      <c r="B30" s="43">
        <v>1</v>
      </c>
      <c r="C30" s="88" t="s">
        <v>47</v>
      </c>
      <c r="D30" s="67">
        <v>1</v>
      </c>
      <c r="E30" s="57">
        <v>0</v>
      </c>
      <c r="F30" s="90">
        <f t="shared" si="1"/>
        <v>0</v>
      </c>
      <c r="G30" s="49"/>
      <c r="H30" s="59"/>
      <c r="I30" s="2"/>
      <c r="J30" s="2"/>
      <c r="K30" s="2"/>
      <c r="L30" s="2"/>
      <c r="M30" s="58"/>
      <c r="N30" s="5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84" t="s">
        <v>89</v>
      </c>
      <c r="B31" s="43">
        <v>1</v>
      </c>
      <c r="C31" s="88" t="s">
        <v>47</v>
      </c>
      <c r="D31" s="67">
        <v>1</v>
      </c>
      <c r="E31" s="57">
        <v>0</v>
      </c>
      <c r="F31" s="90">
        <f t="shared" si="1"/>
        <v>0</v>
      </c>
      <c r="G31" s="49"/>
      <c r="H31" s="59"/>
      <c r="I31" s="2"/>
      <c r="J31" s="2"/>
      <c r="K31" s="2"/>
      <c r="L31" s="2"/>
      <c r="M31" s="58"/>
      <c r="N31" s="59"/>
      <c r="O31" s="68"/>
      <c r="P31" s="69"/>
      <c r="Q31" s="68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84" t="s">
        <v>59</v>
      </c>
      <c r="B32" s="43">
        <v>1</v>
      </c>
      <c r="C32" s="88" t="s">
        <v>60</v>
      </c>
      <c r="D32" s="48">
        <v>0.72543468642517739</v>
      </c>
      <c r="E32" s="70">
        <v>11.33</v>
      </c>
      <c r="F32" s="90">
        <f t="shared" si="1"/>
        <v>8.2191749971972605</v>
      </c>
      <c r="G32" s="49"/>
      <c r="H32" s="59"/>
      <c r="I32" s="2"/>
      <c r="J32" s="2"/>
      <c r="K32" s="2"/>
      <c r="L32" s="2"/>
      <c r="M32" s="58"/>
      <c r="N32" s="59"/>
      <c r="O32" s="71"/>
      <c r="P32" s="71"/>
      <c r="Q32" s="71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84" t="s">
        <v>61</v>
      </c>
      <c r="B33" s="43">
        <v>1</v>
      </c>
      <c r="C33" s="88" t="s">
        <v>47</v>
      </c>
      <c r="D33" s="67">
        <v>1</v>
      </c>
      <c r="E33" s="57">
        <v>6</v>
      </c>
      <c r="F33" s="90">
        <f t="shared" si="1"/>
        <v>6</v>
      </c>
      <c r="G33" s="49"/>
      <c r="H33" s="59"/>
      <c r="I33" s="2"/>
      <c r="J33" s="2"/>
      <c r="K33" s="2"/>
      <c r="L33" s="2"/>
      <c r="M33" s="58"/>
      <c r="N33" s="59"/>
      <c r="O33" s="72"/>
      <c r="P33" s="73"/>
      <c r="Q33" s="74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84" t="s">
        <v>90</v>
      </c>
      <c r="B34" s="43">
        <v>1</v>
      </c>
      <c r="C34" s="88" t="s">
        <v>47</v>
      </c>
      <c r="D34" s="67">
        <v>1</v>
      </c>
      <c r="E34" s="57">
        <v>0</v>
      </c>
      <c r="F34" s="90">
        <f t="shared" si="1"/>
        <v>0</v>
      </c>
      <c r="G34" s="51"/>
      <c r="H34" s="59"/>
      <c r="I34" s="2"/>
      <c r="J34" s="2"/>
      <c r="K34" s="2"/>
      <c r="L34" s="75"/>
      <c r="M34" s="58"/>
      <c r="N34" s="59"/>
      <c r="O34" s="72"/>
      <c r="P34" s="73"/>
      <c r="Q34" s="74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84" t="s">
        <v>62</v>
      </c>
      <c r="B35" s="43">
        <v>1</v>
      </c>
      <c r="C35" s="88" t="s">
        <v>47</v>
      </c>
      <c r="D35" s="67">
        <v>1</v>
      </c>
      <c r="E35" s="57">
        <v>16.149999999999999</v>
      </c>
      <c r="F35" s="90">
        <f t="shared" si="1"/>
        <v>16.149999999999999</v>
      </c>
      <c r="G35" s="49"/>
      <c r="H35" s="59"/>
      <c r="I35" s="2"/>
      <c r="J35" s="2"/>
      <c r="K35" s="2"/>
      <c r="L35" s="75"/>
      <c r="M35" s="58"/>
      <c r="N35" s="59"/>
      <c r="O35" s="72"/>
      <c r="P35" s="73"/>
      <c r="Q35" s="74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84" t="s">
        <v>91</v>
      </c>
      <c r="B36" s="43">
        <v>1</v>
      </c>
      <c r="C36" s="88" t="s">
        <v>63</v>
      </c>
      <c r="D36" s="64">
        <v>4.45</v>
      </c>
      <c r="E36" s="90">
        <v>806.18414919605016</v>
      </c>
      <c r="F36" s="90">
        <f>((D36/100)*0.5*SUM(F6:F35)*B36)</f>
        <v>17.937597319612117</v>
      </c>
      <c r="G36" s="49"/>
      <c r="H36" s="59"/>
      <c r="I36" s="2"/>
      <c r="J36" s="2"/>
      <c r="K36" s="76"/>
      <c r="L36" s="76"/>
      <c r="M36" s="58"/>
      <c r="N36" s="59"/>
      <c r="O36" s="53"/>
      <c r="P36" s="77"/>
      <c r="Q36" s="74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84" t="s">
        <v>64</v>
      </c>
      <c r="B37" s="43">
        <v>1</v>
      </c>
      <c r="C37" s="88" t="s">
        <v>47</v>
      </c>
      <c r="D37" s="64">
        <v>0</v>
      </c>
      <c r="E37" s="57">
        <v>0</v>
      </c>
      <c r="F37" s="90">
        <f>D37*E37*B37</f>
        <v>0</v>
      </c>
      <c r="G37" s="49"/>
      <c r="H37" s="59"/>
      <c r="I37" s="2"/>
      <c r="J37" s="2"/>
      <c r="K37" s="76"/>
      <c r="L37" s="76"/>
      <c r="M37" s="58"/>
      <c r="N37" s="5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84" t="s">
        <v>92</v>
      </c>
      <c r="B38" s="96"/>
      <c r="C38" s="88"/>
      <c r="D38" s="89" t="s">
        <v>77</v>
      </c>
      <c r="E38" s="89" t="s">
        <v>77</v>
      </c>
      <c r="F38" s="90"/>
      <c r="G38" s="49"/>
      <c r="H38" s="59"/>
      <c r="I38" s="2"/>
      <c r="J38" s="2"/>
      <c r="K38" s="76"/>
      <c r="L38" s="76"/>
      <c r="M38" s="58"/>
      <c r="N38" s="5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06" t="s">
        <v>93</v>
      </c>
      <c r="B39" s="43">
        <v>1</v>
      </c>
      <c r="C39" s="88" t="s">
        <v>100</v>
      </c>
      <c r="D39" s="94">
        <v>215</v>
      </c>
      <c r="E39" s="57">
        <v>0.19</v>
      </c>
      <c r="F39" s="90">
        <f>D39*E39*B39</f>
        <v>40.85</v>
      </c>
      <c r="G39" s="49"/>
      <c r="H39" s="59"/>
      <c r="I39" s="2"/>
      <c r="J39" s="2"/>
      <c r="K39" s="76"/>
      <c r="L39" s="76"/>
      <c r="M39" s="58"/>
      <c r="N39" s="5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06" t="s">
        <v>94</v>
      </c>
      <c r="B40" s="43">
        <v>1</v>
      </c>
      <c r="C40" s="88" t="s">
        <v>100</v>
      </c>
      <c r="D40" s="89">
        <v>215</v>
      </c>
      <c r="E40" s="57">
        <v>0.25</v>
      </c>
      <c r="F40" s="90">
        <f>D40*E40*B40</f>
        <v>53.75</v>
      </c>
      <c r="G40" s="49"/>
      <c r="H40" s="59"/>
      <c r="I40" s="2"/>
      <c r="J40" s="2"/>
      <c r="K40" s="2"/>
      <c r="L40" s="75"/>
      <c r="M40" s="58"/>
      <c r="N40" s="5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06" t="s">
        <v>95</v>
      </c>
      <c r="B41" s="43">
        <v>1</v>
      </c>
      <c r="C41" s="88" t="s">
        <v>100</v>
      </c>
      <c r="D41" s="89">
        <v>215</v>
      </c>
      <c r="E41" s="95">
        <v>0.01</v>
      </c>
      <c r="F41" s="90">
        <f>D41*E41*B41</f>
        <v>2.15</v>
      </c>
      <c r="G41" s="49"/>
      <c r="H41" s="59"/>
      <c r="I41" s="2"/>
      <c r="J41" s="2"/>
      <c r="K41" s="2"/>
      <c r="L41" s="75"/>
      <c r="M41" s="58"/>
      <c r="N41" s="5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84"/>
      <c r="B42" s="87"/>
      <c r="C42" s="88"/>
      <c r="D42" s="89" t="s">
        <v>77</v>
      </c>
      <c r="E42" s="94" t="s">
        <v>77</v>
      </c>
      <c r="F42" s="90"/>
      <c r="G42" s="49"/>
      <c r="H42" s="59"/>
      <c r="I42" s="2"/>
      <c r="J42" s="2"/>
      <c r="K42" s="2"/>
      <c r="L42" s="75"/>
      <c r="M42" s="58"/>
      <c r="N42" s="5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84" t="s">
        <v>65</v>
      </c>
      <c r="B43" s="84"/>
      <c r="C43" s="88" t="s">
        <v>47</v>
      </c>
      <c r="D43" s="88">
        <v>1</v>
      </c>
      <c r="E43" s="57">
        <v>0</v>
      </c>
      <c r="F43" s="94">
        <f>D43*E43</f>
        <v>0</v>
      </c>
      <c r="G43" s="49"/>
      <c r="H43" s="59"/>
      <c r="I43" s="2"/>
      <c r="J43" s="2"/>
      <c r="K43" s="2"/>
      <c r="L43" s="75"/>
      <c r="M43" s="52"/>
      <c r="N43" s="5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83" t="s">
        <v>66</v>
      </c>
      <c r="B44" s="84"/>
      <c r="C44" s="84"/>
      <c r="D44" s="84"/>
      <c r="E44" s="84"/>
      <c r="F44" s="85">
        <f>SUM(F6:F42)</f>
        <v>920.87174651566227</v>
      </c>
      <c r="G44" s="49"/>
      <c r="H44" s="59"/>
      <c r="I44" s="2"/>
      <c r="J44" s="2"/>
      <c r="K44" s="2"/>
      <c r="L44" s="75"/>
      <c r="M44" s="78"/>
      <c r="N44" s="5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83" t="s">
        <v>67</v>
      </c>
      <c r="B45" s="83"/>
      <c r="C45" s="83"/>
      <c r="D45" s="83"/>
      <c r="E45" s="83"/>
      <c r="F45" s="86">
        <f>F3-F43-F44</f>
        <v>541.12825348433773</v>
      </c>
      <c r="G45" s="49"/>
      <c r="H45" s="59"/>
      <c r="I45" s="2"/>
      <c r="J45" s="2"/>
      <c r="K45" s="2"/>
      <c r="L45" s="75"/>
      <c r="M45" s="79"/>
      <c r="N45" s="5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83" t="s">
        <v>68</v>
      </c>
      <c r="B46" s="84"/>
      <c r="C46" s="84"/>
      <c r="D46" s="84"/>
      <c r="E46" s="84"/>
      <c r="F46" s="84"/>
      <c r="G46" s="49"/>
      <c r="H46" s="59"/>
      <c r="I46" s="2"/>
      <c r="J46" s="2"/>
      <c r="K46" s="2"/>
      <c r="L46" s="75"/>
      <c r="M46" s="45"/>
      <c r="N46" s="5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84" t="s">
        <v>49</v>
      </c>
      <c r="B47" s="87"/>
      <c r="C47" s="88" t="s">
        <v>47</v>
      </c>
      <c r="D47" s="88">
        <v>1</v>
      </c>
      <c r="E47" s="89">
        <v>74.311183942067913</v>
      </c>
      <c r="F47" s="90">
        <f>D47*E47</f>
        <v>74.311183942067913</v>
      </c>
      <c r="G47" s="49"/>
      <c r="H47" s="59"/>
      <c r="I47" s="2"/>
      <c r="J47" s="2"/>
      <c r="K47" s="2"/>
      <c r="L47" s="75"/>
      <c r="M47" s="52"/>
      <c r="N47" s="5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84" t="s">
        <v>69</v>
      </c>
      <c r="B48" s="87"/>
      <c r="C48" s="88" t="s">
        <v>47</v>
      </c>
      <c r="D48" s="88">
        <v>1</v>
      </c>
      <c r="E48" s="89">
        <v>88.903217750844391</v>
      </c>
      <c r="F48" s="90">
        <f>D48*E48</f>
        <v>88.903217750844391</v>
      </c>
      <c r="G48" s="49"/>
      <c r="H48" s="59"/>
      <c r="I48" s="2"/>
      <c r="J48" s="2"/>
      <c r="K48" s="2"/>
      <c r="L48" s="75"/>
      <c r="M48" s="52"/>
      <c r="N48" s="5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84" t="s">
        <v>96</v>
      </c>
      <c r="B49" s="87"/>
      <c r="C49" s="88" t="s">
        <v>47</v>
      </c>
      <c r="D49" s="88">
        <v>1</v>
      </c>
      <c r="E49" s="89">
        <v>3.7155591971033957</v>
      </c>
      <c r="F49" s="90">
        <f>D49*E49</f>
        <v>3.7155591971033957</v>
      </c>
      <c r="G49" s="51"/>
      <c r="H49" s="59"/>
      <c r="I49" s="2"/>
      <c r="J49" s="2"/>
      <c r="K49" s="53"/>
      <c r="L49" s="53"/>
      <c r="M49" s="52"/>
      <c r="N49" s="5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83" t="s">
        <v>70</v>
      </c>
      <c r="B50" s="84"/>
      <c r="C50" s="84"/>
      <c r="D50" s="84"/>
      <c r="E50" s="84"/>
      <c r="F50" s="85">
        <f>SUM(F47:F49)</f>
        <v>166.92996089001571</v>
      </c>
      <c r="G50" s="49"/>
      <c r="H50" s="59"/>
      <c r="I50" s="2"/>
      <c r="J50" s="2"/>
      <c r="K50" s="53"/>
      <c r="L50" s="53"/>
      <c r="M50" s="78"/>
      <c r="N50" s="5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83" t="s">
        <v>71</v>
      </c>
      <c r="B51" s="83"/>
      <c r="C51" s="83"/>
      <c r="D51" s="83"/>
      <c r="E51" s="83"/>
      <c r="F51" s="86">
        <f>F44+F50</f>
        <v>1087.8017074056779</v>
      </c>
      <c r="G51" s="49"/>
      <c r="H51" s="59"/>
      <c r="I51" s="45"/>
      <c r="J51" s="45"/>
      <c r="K51" s="53"/>
      <c r="L51" s="53"/>
      <c r="M51" s="79"/>
      <c r="N51" s="5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91" t="s">
        <v>72</v>
      </c>
      <c r="B52" s="91"/>
      <c r="C52" s="91"/>
      <c r="D52" s="91"/>
      <c r="E52" s="91"/>
      <c r="F52" s="92">
        <f>F3-F43-F51</f>
        <v>374.19829259432208</v>
      </c>
      <c r="G52" s="65"/>
      <c r="H52" s="59"/>
      <c r="I52" s="45"/>
      <c r="J52" s="45"/>
      <c r="K52" s="53"/>
      <c r="L52" s="53"/>
      <c r="M52" s="79"/>
      <c r="N52" s="5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5">
      <c r="A53" s="93"/>
      <c r="B53" s="93"/>
      <c r="C53" s="93"/>
      <c r="D53" s="93"/>
      <c r="E53" s="93"/>
      <c r="F53" s="93"/>
      <c r="G53" s="50"/>
      <c r="H53" s="59"/>
      <c r="I53" s="45"/>
      <c r="J53" s="45"/>
      <c r="K53" s="53"/>
      <c r="L53" s="53"/>
      <c r="M53" s="53"/>
      <c r="N53" s="5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84" t="s">
        <v>97</v>
      </c>
      <c r="B54" s="84"/>
      <c r="C54" s="88"/>
      <c r="D54" s="88"/>
      <c r="E54" s="89"/>
      <c r="F54" s="94"/>
      <c r="G54" s="49"/>
      <c r="H54" s="59"/>
      <c r="I54" s="45"/>
      <c r="J54" s="45"/>
      <c r="K54" s="53"/>
      <c r="L54" s="53"/>
      <c r="M54" s="53"/>
      <c r="N54" s="5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84" t="s">
        <v>98</v>
      </c>
      <c r="B55" s="84"/>
      <c r="C55" s="88"/>
      <c r="D55" s="88"/>
      <c r="E55" s="89"/>
      <c r="F55" s="94"/>
      <c r="G55" s="49"/>
      <c r="H55" s="59"/>
      <c r="I55" s="45"/>
      <c r="J55" s="45"/>
      <c r="K55" s="53"/>
      <c r="L55" s="53"/>
      <c r="M55" s="53"/>
      <c r="N55" s="5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84" t="s">
        <v>99</v>
      </c>
      <c r="B56" s="83"/>
      <c r="C56" s="83"/>
      <c r="D56" s="83"/>
      <c r="E56" s="83"/>
      <c r="F56" s="86"/>
      <c r="G56" s="49"/>
      <c r="H56" s="59"/>
      <c r="I56" s="45"/>
      <c r="J56" s="45"/>
      <c r="K56" s="53"/>
      <c r="L56" s="53"/>
      <c r="M56" s="53"/>
      <c r="N56" s="5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84"/>
      <c r="B57" s="83"/>
      <c r="C57" s="83"/>
      <c r="D57" s="83"/>
      <c r="E57" s="83"/>
      <c r="F57" s="86"/>
      <c r="G57" s="46"/>
      <c r="H57" s="59"/>
      <c r="I57" s="45"/>
      <c r="J57" s="45"/>
      <c r="K57" s="53"/>
      <c r="L57" s="53"/>
      <c r="M57" s="53"/>
      <c r="N57" s="5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2"/>
      <c r="I58" s="2"/>
      <c r="J58" s="2"/>
      <c r="K58" s="53"/>
      <c r="L58" s="53"/>
      <c r="M58" s="53"/>
      <c r="N58" s="5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75"/>
      <c r="B59" s="75"/>
      <c r="C59" s="75"/>
      <c r="D59" s="75"/>
      <c r="E59" s="75"/>
      <c r="F59" s="7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75"/>
      <c r="B60" s="75"/>
      <c r="C60" s="75"/>
      <c r="D60" s="75"/>
      <c r="E60" s="75"/>
      <c r="F60" s="7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45"/>
      <c r="B61" s="45"/>
      <c r="C61" s="8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45"/>
      <c r="B62" s="81"/>
      <c r="C62" s="8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45"/>
      <c r="B63" s="81"/>
      <c r="C63" s="8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45"/>
      <c r="B64" s="81"/>
      <c r="C64" s="8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2021-11-19T00:59:35Z</dcterms:created>
  <dcterms:modified xsi:type="dcterms:W3CDTF">2022-03-15T21:13:26Z</dcterms:modified>
</cp:coreProperties>
</file>