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F6A9B092-BD50-4752-B146-26060EDED73D}" xr6:coauthVersionLast="47" xr6:coauthVersionMax="47" xr10:uidLastSave="{00000000-0000-0000-0000-000000000000}"/>
  <bookViews>
    <workbookView xWindow="5280" yWindow="300" windowWidth="22905" windowHeight="15180" activeTab="1" xr2:uid="{C6D5E4D5-A552-4827-891E-36DC010C48C6}"/>
  </bookViews>
  <sheets>
    <sheet name="Field_Activities" sheetId="2" r:id="rId1"/>
    <sheet name="Budget" sheetId="1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0" i="1"/>
  <c r="E9" i="1"/>
  <c r="E8" i="1"/>
  <c r="E7" i="1"/>
  <c r="F3" i="1" l="1"/>
  <c r="F48" i="1" l="1"/>
  <c r="F43" i="1"/>
  <c r="F37" i="1"/>
  <c r="F35" i="1"/>
  <c r="F34" i="1"/>
  <c r="F33" i="1"/>
  <c r="F32" i="1"/>
  <c r="F31" i="1"/>
  <c r="F30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8" i="1"/>
  <c r="F7" i="1"/>
  <c r="F6" i="1"/>
  <c r="F9" i="1" l="1"/>
  <c r="F41" i="1"/>
  <c r="F49" i="1"/>
  <c r="F39" i="1"/>
  <c r="F47" i="1"/>
  <c r="F50" i="1" s="1"/>
  <c r="F40" i="1"/>
  <c r="F29" i="1"/>
  <c r="F36" i="1" l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51FF399A-80AD-4035-AAD9-D77527B7F1AC}">
      <text>
        <r>
          <rPr>
            <sz val="9"/>
            <color indexed="81"/>
            <rFont val="Tahoma"/>
            <family val="2"/>
          </rPr>
          <t xml:space="preserve">Seeding rate of 110 lbs per acre at $0.40/lb
</t>
        </r>
      </text>
    </comment>
    <comment ref="F13" authorId="0" shapeId="0" xr:uid="{7477AF42-51BA-473D-92E6-ABDE5DB3FB5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40 oz Gramoxone at $0.22/oz
3 oz Zidua SC at $5.75/oz</t>
        </r>
        <r>
          <rPr>
            <sz val="9"/>
            <color indexed="81"/>
            <rFont val="Tahoma"/>
            <family val="2"/>
          </rPr>
          <t xml:space="preserve">
15 oz Axial Bold at $1.15/oz
0.9 oz Harmony Extra SG at $11.06/oz
3.2 oz Surfactant at $0.21/oz</t>
        </r>
      </text>
    </comment>
    <comment ref="F15" authorId="0" shapeId="0" xr:uid="{40182501-F188-4276-BDF8-0451A306E4F1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14 oz Quilt at $1.11/oz</t>
        </r>
      </text>
    </comment>
  </commentList>
</comments>
</file>

<file path=xl/sharedStrings.xml><?xml version="1.0" encoding="utf-8"?>
<sst xmlns="http://schemas.openxmlformats.org/spreadsheetml/2006/main" count="155" uniqueCount="103">
  <si>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</si>
  <si>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</si>
  <si>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</si>
  <si>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</si>
  <si>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</si>
  <si>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</si>
  <si>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</si>
  <si>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</si>
  <si>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</si>
  <si>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</si>
  <si>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</si>
  <si>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</si>
  <si>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</si>
  <si>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</si>
  <si>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</si>
  <si>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</si>
  <si>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</si>
  <si>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</si>
  <si>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</si>
  <si>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</si>
  <si>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</si>
  <si>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</si>
  <si>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</si>
  <si>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</si>
  <si>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</si>
  <si>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</si>
  <si>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</si>
  <si>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</si>
  <si>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</si>
  <si>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</si>
  <si>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</si>
  <si>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</si>
  <si>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</si>
  <si>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</si>
  <si>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</si>
  <si>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</si>
  <si>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</si>
  <si>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</si>
  <si>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</si>
  <si>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</si>
  <si>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</si>
  <si>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</si>
  <si>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</si>
  <si>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</si>
  <si>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Wheat</t>
  </si>
  <si>
    <t>Estimated Cost Per Acre*</t>
  </si>
  <si>
    <t>Disk</t>
  </si>
  <si>
    <t>32 ft.</t>
  </si>
  <si>
    <t>Tillage</t>
  </si>
  <si>
    <t>Fertilizer Spreader</t>
  </si>
  <si>
    <t>30 ft.</t>
  </si>
  <si>
    <t>Fertilizer</t>
  </si>
  <si>
    <t>110 lbs Phosphate and 100 lbs Potash</t>
  </si>
  <si>
    <t>Field Cultivator</t>
  </si>
  <si>
    <t>Land  Plane</t>
  </si>
  <si>
    <t>17 ft.</t>
  </si>
  <si>
    <t>Ditcher</t>
  </si>
  <si>
    <t>Grain Drill</t>
  </si>
  <si>
    <t>Plant</t>
  </si>
  <si>
    <t>100 lbs per acre</t>
  </si>
  <si>
    <t>Custom Ground Application (Fall)</t>
  </si>
  <si>
    <t>3 oz Zidua SC, 40 oz Gramoxone</t>
  </si>
  <si>
    <t>140 lbs Urea (46-0-0),                                         50 lbs Ammonia Sulfate (21-0-0-24)</t>
  </si>
  <si>
    <t>Custom Ground Application (Spring)</t>
  </si>
  <si>
    <t>Custom Aerial Application</t>
  </si>
  <si>
    <t>100 lbs Urea (46-0-0)</t>
  </si>
  <si>
    <t>Fungicide</t>
  </si>
  <si>
    <t>14 oz Quilt</t>
  </si>
  <si>
    <t>Combine</t>
  </si>
  <si>
    <t>325 hp</t>
  </si>
  <si>
    <t>Harvest</t>
  </si>
  <si>
    <t>Head</t>
  </si>
  <si>
    <t>30 ft Rigid</t>
  </si>
  <si>
    <t>Grain Wagon (700 bu)</t>
  </si>
  <si>
    <t>*Costs per acre include costs associated with the field trip and inputs.</t>
  </si>
  <si>
    <t>15 oz Axial XL, 0.9 oz Harmony Extra XP,   3.2 oz Surfactant</t>
  </si>
  <si>
    <t>Table A-56. Wheat Field Activities</t>
  </si>
  <si>
    <t>Table 56. 2022 Wheat Enterprise Budget</t>
  </si>
  <si>
    <t>Other Nutrients, Including Poultry Litter</t>
  </si>
  <si>
    <t>Phosphate (0-46-0)</t>
  </si>
  <si>
    <t>Potash (0-0-60)</t>
  </si>
  <si>
    <t>Ammonium Sulfate (21-0-0-24)</t>
  </si>
  <si>
    <t>Boron 15%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</si>
  <si>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</si>
  <si>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</si>
  <si>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</si>
  <si>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</si>
  <si>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</si>
  <si>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</si>
  <si>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</si>
  <si>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</si>
  <si>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</si>
  <si>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</si>
  <si>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</si>
  <si>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</si>
  <si>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</si>
  <si>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</si>
  <si>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</si>
  <si>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</si>
  <si>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</si>
  <si>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Other Inputs</t>
  </si>
  <si>
    <t>Other Expenses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</si>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</sst>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" fillId="3" borderId="0" xfId="0" applyFont="1" applyFill="1"/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8" fontId="0" fillId="3" borderId="0" xfId="0" applyNumberFormat="1" applyFill="1"/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166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0" fillId="3" borderId="10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8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5" xfId="0" applyFont="1" applyFill="1" applyBorder="1" applyAlignment="1">
      <alignment horizontal="center"/>
    </xf>
    <xf numFmtId="167" fontId="17" fillId="3" borderId="15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20" xfId="0" applyFont="1" applyFill="1" applyBorder="1"/>
    <xf numFmtId="0" fontId="17" fillId="3" borderId="15" xfId="0" applyFont="1" applyFill="1" applyBorder="1" applyAlignment="1">
      <alignment horizontal="center" wrapText="1"/>
    </xf>
    <xf numFmtId="167" fontId="17" fillId="3" borderId="15" xfId="0" applyNumberFormat="1" applyFont="1" applyFill="1" applyBorder="1" applyAlignment="1">
      <alignment horizontal="center" wrapText="1"/>
    </xf>
    <xf numFmtId="0" fontId="19" fillId="3" borderId="0" xfId="0" applyFont="1" applyFill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12" xfId="0" applyNumberFormat="1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6" xfId="0" applyFont="1" applyFill="1" applyBorder="1"/>
    <xf numFmtId="0" fontId="17" fillId="3" borderId="26" xfId="0" applyFont="1" applyFill="1" applyBorder="1" applyAlignment="1">
      <alignment horizontal="center"/>
    </xf>
    <xf numFmtId="167" fontId="17" fillId="3" borderId="26" xfId="0" applyNumberFormat="1" applyFont="1" applyFill="1" applyBorder="1" applyAlignment="1">
      <alignment horizontal="center"/>
    </xf>
    <xf numFmtId="0" fontId="18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6" fillId="5" borderId="0" xfId="0" applyFont="1" applyFill="1" applyAlignment="1">
      <alignment horizontal="left" indent="1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0_Wheat_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Budgets%20updated%20for%202022/T30_Wheat_2022_upd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Lbs/ac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D19">
            <v>2</v>
          </cell>
          <cell r="F19">
            <v>15</v>
          </cell>
        </row>
        <row r="20">
          <cell r="D20">
            <v>1</v>
          </cell>
          <cell r="F20">
            <v>8</v>
          </cell>
        </row>
        <row r="21">
          <cell r="D21">
            <v>100</v>
          </cell>
          <cell r="F21">
            <v>8</v>
          </cell>
        </row>
      </sheetData>
      <sheetData sheetId="21"/>
      <sheetData sheetId="22">
        <row r="4">
          <cell r="D4">
            <v>110</v>
          </cell>
          <cell r="E4">
            <v>0.46500000000000002</v>
          </cell>
          <cell r="I4">
            <v>0.42499999999999999</v>
          </cell>
        </row>
        <row r="5">
          <cell r="D5">
            <v>100</v>
          </cell>
          <cell r="E5">
            <v>0.44500000000000001</v>
          </cell>
        </row>
        <row r="6">
          <cell r="D6">
            <v>50</v>
          </cell>
          <cell r="E6">
            <v>0.36749999999999999</v>
          </cell>
        </row>
      </sheetData>
      <sheetData sheetId="23">
        <row r="8">
          <cell r="F8">
            <v>40</v>
          </cell>
        </row>
        <row r="12">
          <cell r="F12">
            <v>8.8000000000000007</v>
          </cell>
        </row>
        <row r="13">
          <cell r="F13">
            <v>14.375</v>
          </cell>
        </row>
        <row r="14">
          <cell r="F14">
            <v>17.25</v>
          </cell>
        </row>
        <row r="15">
          <cell r="F15">
            <v>9.9540000000000006</v>
          </cell>
        </row>
        <row r="16">
          <cell r="F16">
            <v>0.67200000000000004</v>
          </cell>
        </row>
        <row r="44">
          <cell r="F44">
            <v>14.56</v>
          </cell>
        </row>
      </sheetData>
      <sheetData sheetId="24"/>
      <sheetData sheetId="25"/>
      <sheetData sheetId="26">
        <row r="9">
          <cell r="G9">
            <v>6.6197341189117402</v>
          </cell>
        </row>
        <row r="15">
          <cell r="G15">
            <v>0.23771879796617246</v>
          </cell>
        </row>
        <row r="18">
          <cell r="G18">
            <v>3.6803569988115474</v>
          </cell>
        </row>
        <row r="22">
          <cell r="G22">
            <v>3.7812507732595471</v>
          </cell>
        </row>
        <row r="23">
          <cell r="G23">
            <v>2.5100717717021022</v>
          </cell>
        </row>
        <row r="27">
          <cell r="G27">
            <v>10.551472667965319</v>
          </cell>
        </row>
        <row r="59">
          <cell r="G59">
            <v>17.881574328152702</v>
          </cell>
        </row>
        <row r="63">
          <cell r="G63">
            <v>1.6686451385714145</v>
          </cell>
        </row>
        <row r="64">
          <cell r="G64">
            <v>6.050111419456794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21542-241C-46F4-A3E6-E28A190771CD}">
  <dimension ref="A1:Z46"/>
  <sheetViews>
    <sheetView workbookViewId="0">
      <selection activeCell="E4" sqref="E4:E17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34" customWidth="1"/>
    <col min="5" max="5" width="20.7109375" bestFit="1" customWidth="1"/>
  </cols>
  <sheetData>
    <row r="1" spans="1:26" ht="15.75" customHeight="1" thickBot="1" x14ac:dyDescent="0.3">
      <c r="A1" s="112"/>
      <c r="B1" s="112"/>
      <c r="C1" s="70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3" t="s">
        <v>76</v>
      </c>
      <c r="B2" s="114"/>
      <c r="C2" s="114"/>
      <c r="D2" s="71"/>
      <c r="E2" s="7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3" t="s">
        <v>41</v>
      </c>
      <c r="B3" s="74" t="s">
        <v>42</v>
      </c>
      <c r="C3" s="75" t="s">
        <v>43</v>
      </c>
      <c r="D3" s="76" t="s">
        <v>44</v>
      </c>
      <c r="E3" s="76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77" t="s">
        <v>46</v>
      </c>
      <c r="B4" s="78" t="s">
        <v>47</v>
      </c>
      <c r="C4" s="79" t="s">
        <v>48</v>
      </c>
      <c r="D4" s="80"/>
      <c r="E4" s="81">
        <f>[2]Trips!G9</f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2" t="s">
        <v>49</v>
      </c>
      <c r="B5" s="83" t="s">
        <v>50</v>
      </c>
      <c r="C5" s="84" t="s">
        <v>51</v>
      </c>
      <c r="D5" s="84" t="s">
        <v>52</v>
      </c>
      <c r="E5" s="85">
        <f>[2]Trips!G23+([2]Fertilizer!D4*[2]Fertilizer!E4)+([2]Fertilizer!D5*[2]Fertilizer!E5)</f>
        <v>98.160071771702107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6" t="s">
        <v>53</v>
      </c>
      <c r="B6" s="78" t="s">
        <v>47</v>
      </c>
      <c r="C6" s="79" t="s">
        <v>48</v>
      </c>
      <c r="D6" s="84"/>
      <c r="E6" s="85">
        <f>[2]Trips!G18</f>
        <v>3.6803569988115474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6" t="s">
        <v>54</v>
      </c>
      <c r="B7" s="78" t="s">
        <v>55</v>
      </c>
      <c r="C7" s="79" t="s">
        <v>48</v>
      </c>
      <c r="D7" s="84"/>
      <c r="E7" s="85">
        <f>[2]Trips!G22</f>
        <v>3.7812507732595471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7" t="s">
        <v>56</v>
      </c>
      <c r="B8" s="78"/>
      <c r="C8" s="79" t="s">
        <v>48</v>
      </c>
      <c r="D8" s="84"/>
      <c r="E8" s="85">
        <f>[2]Trips!G15</f>
        <v>0.23771879796617246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6" t="s">
        <v>57</v>
      </c>
      <c r="B9" s="78" t="s">
        <v>50</v>
      </c>
      <c r="C9" s="84" t="s">
        <v>58</v>
      </c>
      <c r="D9" s="84" t="s">
        <v>59</v>
      </c>
      <c r="E9" s="85">
        <f>[2]Trips!G27+[2]Seed_Chemical!F8</f>
        <v>50.551472667965321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6" t="s">
        <v>60</v>
      </c>
      <c r="B10" s="88"/>
      <c r="C10" s="84" t="s">
        <v>15</v>
      </c>
      <c r="D10" s="84" t="s">
        <v>61</v>
      </c>
      <c r="E10" s="85">
        <f>([2]Budget!F19/[2]Budget!D19)+[2]Seed_Chemical!F12+[2]Seed_Chemical!F13</f>
        <v>30.675000000000001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x14ac:dyDescent="0.2">
      <c r="A11" s="86" t="s">
        <v>49</v>
      </c>
      <c r="B11" s="83" t="s">
        <v>50</v>
      </c>
      <c r="C11" s="84" t="s">
        <v>51</v>
      </c>
      <c r="D11" s="89" t="s">
        <v>62</v>
      </c>
      <c r="E11" s="90">
        <f>[2]Trips!G23+(140*[2]Fertilizer!I4)+([2]Fertilizer!D6*[2]Fertilizer!E6)</f>
        <v>80.385071771702101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x14ac:dyDescent="0.2">
      <c r="A12" s="86" t="s">
        <v>63</v>
      </c>
      <c r="B12" s="88"/>
      <c r="C12" s="84" t="s">
        <v>15</v>
      </c>
      <c r="D12" s="89" t="s">
        <v>75</v>
      </c>
      <c r="E12" s="90">
        <f>([2]Budget!F19/[2]Budget!D19)+[2]Seed_Chemical!F14+[2]Seed_Chemical!F15+[2]Seed_Chemical!F16</f>
        <v>35.375999999999998</v>
      </c>
      <c r="F12" s="2"/>
      <c r="G12" s="2"/>
      <c r="H12" s="2"/>
      <c r="I12" s="9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86" t="s">
        <v>64</v>
      </c>
      <c r="B13" s="78"/>
      <c r="C13" s="84" t="s">
        <v>51</v>
      </c>
      <c r="D13" s="84" t="s">
        <v>65</v>
      </c>
      <c r="E13" s="85">
        <f>([2]Budget!F21/[2]Budget!D21)+(100*[2]Fertilizer!I4)</f>
        <v>42.58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thickBot="1" x14ac:dyDescent="0.25">
      <c r="A14" s="92" t="s">
        <v>64</v>
      </c>
      <c r="B14" s="93"/>
      <c r="C14" s="94" t="s">
        <v>66</v>
      </c>
      <c r="D14" s="84" t="s">
        <v>67</v>
      </c>
      <c r="E14" s="85">
        <f>([2]Budget!F20/[2]Budget!D20)+[2]Seed_Chemical!F44</f>
        <v>22.560000000000002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2" t="s">
        <v>68</v>
      </c>
      <c r="B15" s="83" t="s">
        <v>69</v>
      </c>
      <c r="C15" s="95" t="s">
        <v>70</v>
      </c>
      <c r="D15" s="76"/>
      <c r="E15" s="96">
        <f>[2]Trips!G59</f>
        <v>17.881574328152702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82" t="s">
        <v>71</v>
      </c>
      <c r="B16" s="83" t="s">
        <v>72</v>
      </c>
      <c r="C16" s="95" t="s">
        <v>70</v>
      </c>
      <c r="D16" s="95"/>
      <c r="E16" s="97">
        <f>[2]Trips!G63</f>
        <v>1.6686451385714145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thickBot="1" x14ac:dyDescent="0.25">
      <c r="A17" s="98" t="s">
        <v>73</v>
      </c>
      <c r="B17" s="99"/>
      <c r="C17" s="100" t="s">
        <v>70</v>
      </c>
      <c r="D17" s="100"/>
      <c r="E17" s="101">
        <f>[2]Trips!G64</f>
        <v>6.050111419456794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02" t="s">
        <v>74</v>
      </c>
      <c r="B18" s="103"/>
      <c r="C18" s="104"/>
      <c r="D18" s="10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03"/>
      <c r="B19" s="103"/>
      <c r="C19" s="104"/>
      <c r="D19" s="10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03"/>
      <c r="B21" s="2"/>
      <c r="C21" s="103"/>
      <c r="D21" s="10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03"/>
      <c r="B22" s="2"/>
      <c r="C22" s="2"/>
      <c r="D22" s="10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mergeCells count="2">
    <mergeCell ref="A1:B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ABE0-C060-4E8A-8755-7CD04B9DB818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68" t="s">
        <v>77</v>
      </c>
      <c r="B1" s="68"/>
      <c r="C1" s="68"/>
      <c r="D1" s="68"/>
      <c r="E1" s="68"/>
      <c r="F1" s="69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4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67" t="s">
        <v>7</v>
      </c>
      <c r="B3" s="5">
        <v>1</v>
      </c>
      <c r="C3" s="53" t="s">
        <v>98</v>
      </c>
      <c r="D3" s="6">
        <v>70</v>
      </c>
      <c r="E3" s="7">
        <v>10</v>
      </c>
      <c r="F3" s="55">
        <f>D3*E3*B3</f>
        <v>700</v>
      </c>
      <c r="G3" s="8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49"/>
      <c r="B4" s="52"/>
      <c r="C4" s="53"/>
      <c r="D4" s="54"/>
      <c r="E4" s="59"/>
      <c r="F4" s="55"/>
      <c r="G4" s="9"/>
      <c r="H4" s="2"/>
      <c r="I4" s="2"/>
      <c r="J4" s="2"/>
      <c r="K4" s="7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8" t="s">
        <v>8</v>
      </c>
      <c r="B5" s="49"/>
      <c r="C5" s="65" t="s">
        <v>2</v>
      </c>
      <c r="D5" s="65" t="s">
        <v>9</v>
      </c>
      <c r="E5" s="66" t="s">
        <v>10</v>
      </c>
      <c r="F5" s="65" t="s">
        <v>11</v>
      </c>
      <c r="G5" s="9"/>
      <c r="H5" s="2"/>
      <c r="I5" s="2"/>
      <c r="J5" s="2"/>
      <c r="K5" s="2"/>
      <c r="L5" s="7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9" t="s">
        <v>12</v>
      </c>
      <c r="B6" s="5">
        <v>1</v>
      </c>
      <c r="C6" s="63" t="s">
        <v>99</v>
      </c>
      <c r="D6" s="64">
        <v>100</v>
      </c>
      <c r="E6" s="59">
        <v>0.4</v>
      </c>
      <c r="F6" s="55">
        <f>D6*E6*B6</f>
        <v>40</v>
      </c>
      <c r="G6" s="9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9" t="s">
        <v>13</v>
      </c>
      <c r="B7" s="5">
        <v>1</v>
      </c>
      <c r="C7" s="53" t="s">
        <v>99</v>
      </c>
      <c r="D7" s="59">
        <v>240</v>
      </c>
      <c r="E7" s="12">
        <f>990/2000</f>
        <v>0.495</v>
      </c>
      <c r="F7" s="55">
        <f t="shared" ref="F7:F17" si="0">D7*E7*B7</f>
        <v>118.8</v>
      </c>
      <c r="G7" s="9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49" t="s">
        <v>79</v>
      </c>
      <c r="B8" s="5">
        <v>1</v>
      </c>
      <c r="C8" s="53" t="s">
        <v>99</v>
      </c>
      <c r="D8" s="59">
        <v>110</v>
      </c>
      <c r="E8" s="12">
        <f>930/2000</f>
        <v>0.46500000000000002</v>
      </c>
      <c r="F8" s="55">
        <f t="shared" si="0"/>
        <v>51.150000000000006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49" t="s">
        <v>80</v>
      </c>
      <c r="B9" s="5">
        <v>1</v>
      </c>
      <c r="C9" s="53" t="s">
        <v>99</v>
      </c>
      <c r="D9" s="59">
        <v>100</v>
      </c>
      <c r="E9" s="12">
        <f>890/2000</f>
        <v>0.44500000000000001</v>
      </c>
      <c r="F9" s="55">
        <f t="shared" si="0"/>
        <v>44.5</v>
      </c>
      <c r="G9" s="8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49" t="s">
        <v>81</v>
      </c>
      <c r="B10" s="5">
        <v>1</v>
      </c>
      <c r="C10" s="53" t="s">
        <v>99</v>
      </c>
      <c r="D10" s="59">
        <v>50</v>
      </c>
      <c r="E10" s="12">
        <f>735/2000</f>
        <v>0.36749999999999999</v>
      </c>
      <c r="F10" s="55">
        <f t="shared" si="0"/>
        <v>18.375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49" t="s">
        <v>82</v>
      </c>
      <c r="B11" s="5">
        <v>1</v>
      </c>
      <c r="C11" s="53" t="s">
        <v>99</v>
      </c>
      <c r="D11" s="59">
        <v>0</v>
      </c>
      <c r="E11" s="12">
        <v>1.28</v>
      </c>
      <c r="F11" s="55">
        <f t="shared" si="0"/>
        <v>0</v>
      </c>
      <c r="G11" s="110"/>
      <c r="H11" s="111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49" t="s">
        <v>78</v>
      </c>
      <c r="B12" s="5">
        <v>1</v>
      </c>
      <c r="C12" s="53" t="s">
        <v>99</v>
      </c>
      <c r="D12" s="53">
        <v>1</v>
      </c>
      <c r="E12" s="59">
        <v>0</v>
      </c>
      <c r="F12" s="55">
        <f t="shared" si="0"/>
        <v>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49" t="s">
        <v>15</v>
      </c>
      <c r="B13" s="5">
        <v>1</v>
      </c>
      <c r="C13" s="53" t="s">
        <v>14</v>
      </c>
      <c r="D13" s="53">
        <v>1</v>
      </c>
      <c r="E13" s="59">
        <v>51.050999999999995</v>
      </c>
      <c r="F13" s="55">
        <f t="shared" si="0"/>
        <v>51.050999999999995</v>
      </c>
      <c r="G13" s="8"/>
      <c r="H13" s="15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49" t="s">
        <v>16</v>
      </c>
      <c r="B14" s="5">
        <v>1</v>
      </c>
      <c r="C14" s="53" t="s">
        <v>14</v>
      </c>
      <c r="D14" s="53">
        <v>1</v>
      </c>
      <c r="E14" s="59">
        <v>0</v>
      </c>
      <c r="F14" s="55">
        <f t="shared" si="0"/>
        <v>0</v>
      </c>
      <c r="G14" s="13"/>
      <c r="H14" s="15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49" t="s">
        <v>66</v>
      </c>
      <c r="B15" s="5">
        <v>1</v>
      </c>
      <c r="C15" s="53" t="s">
        <v>14</v>
      </c>
      <c r="D15" s="53">
        <v>1</v>
      </c>
      <c r="E15" s="59">
        <v>14.56</v>
      </c>
      <c r="F15" s="55">
        <f t="shared" si="0"/>
        <v>14.56</v>
      </c>
      <c r="G15" s="13"/>
      <c r="H15" s="15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49" t="s">
        <v>83</v>
      </c>
      <c r="B16" s="5">
        <v>1</v>
      </c>
      <c r="C16" s="53" t="s">
        <v>14</v>
      </c>
      <c r="D16" s="53">
        <v>1</v>
      </c>
      <c r="E16" s="59">
        <v>0</v>
      </c>
      <c r="F16" s="55">
        <f t="shared" si="0"/>
        <v>0</v>
      </c>
      <c r="G16" s="16"/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49" t="s">
        <v>83</v>
      </c>
      <c r="B17" s="5">
        <v>1</v>
      </c>
      <c r="C17" s="53" t="s">
        <v>14</v>
      </c>
      <c r="D17" s="53">
        <v>1</v>
      </c>
      <c r="E17" s="59">
        <v>0</v>
      </c>
      <c r="F17" s="55">
        <f t="shared" si="0"/>
        <v>0</v>
      </c>
      <c r="G17" s="16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49" t="s">
        <v>84</v>
      </c>
      <c r="B18" s="49"/>
      <c r="C18" s="53"/>
      <c r="D18" s="53"/>
      <c r="E18" s="59"/>
      <c r="F18" s="59"/>
      <c r="G18" s="16"/>
      <c r="H18" s="2"/>
      <c r="I18" s="2"/>
      <c r="J18" s="2"/>
      <c r="K18" s="2"/>
      <c r="L18" s="2"/>
      <c r="M18" s="17"/>
      <c r="N18" s="18"/>
      <c r="O18" s="15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05" t="s">
        <v>85</v>
      </c>
      <c r="B19" s="5">
        <v>1</v>
      </c>
      <c r="C19" s="53" t="s">
        <v>14</v>
      </c>
      <c r="D19" s="20">
        <v>2</v>
      </c>
      <c r="E19" s="21">
        <v>7.5</v>
      </c>
      <c r="F19" s="55">
        <f>D19*E19*B19</f>
        <v>15</v>
      </c>
      <c r="G19" s="13"/>
      <c r="H19" s="15"/>
      <c r="I19" s="2"/>
      <c r="J19" s="2"/>
      <c r="K19" s="2"/>
      <c r="L19" s="2"/>
      <c r="M19" s="22"/>
      <c r="N19" s="23"/>
      <c r="O19" s="1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05" t="s">
        <v>86</v>
      </c>
      <c r="B20" s="5">
        <v>1</v>
      </c>
      <c r="C20" s="53" t="s">
        <v>14</v>
      </c>
      <c r="D20" s="24">
        <v>1</v>
      </c>
      <c r="E20" s="21">
        <v>8</v>
      </c>
      <c r="F20" s="55">
        <f>D20*E20*B20</f>
        <v>8</v>
      </c>
      <c r="G20" s="13"/>
      <c r="H20" s="2"/>
      <c r="I20" s="2"/>
      <c r="J20" s="2"/>
      <c r="K20" s="2"/>
      <c r="L20" s="2"/>
      <c r="M20" s="22"/>
      <c r="N20" s="23"/>
      <c r="O20" s="1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05" t="s">
        <v>87</v>
      </c>
      <c r="B21" s="5">
        <v>1</v>
      </c>
      <c r="C21" s="53" t="s">
        <v>99</v>
      </c>
      <c r="D21" s="24">
        <v>100</v>
      </c>
      <c r="E21" s="25">
        <v>0.08</v>
      </c>
      <c r="F21" s="55">
        <f>D21*E21*B21</f>
        <v>8</v>
      </c>
      <c r="G21" s="13"/>
      <c r="H21" s="2"/>
      <c r="I21" s="2"/>
      <c r="J21" s="2"/>
      <c r="K21" s="26"/>
      <c r="L21" s="2"/>
      <c r="M21" s="22"/>
      <c r="N21" s="23"/>
      <c r="O21" s="15"/>
      <c r="P21" s="27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05" t="s">
        <v>88</v>
      </c>
      <c r="B22" s="5">
        <v>1</v>
      </c>
      <c r="C22" s="53" t="s">
        <v>14</v>
      </c>
      <c r="D22" s="24">
        <v>0</v>
      </c>
      <c r="E22" s="21">
        <v>7.5</v>
      </c>
      <c r="F22" s="55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5"/>
      <c r="P22" s="27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49" t="s">
        <v>17</v>
      </c>
      <c r="B23" s="49"/>
      <c r="C23" s="49"/>
      <c r="D23" s="49"/>
      <c r="E23" s="49"/>
      <c r="F23" s="49"/>
      <c r="G23" s="13"/>
      <c r="H23" s="2"/>
      <c r="I23" s="2"/>
      <c r="J23" s="2"/>
      <c r="K23" s="26"/>
      <c r="L23" s="2"/>
      <c r="M23" s="11"/>
      <c r="N23" s="28"/>
      <c r="O23" s="15"/>
      <c r="P23" s="27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49" t="s">
        <v>18</v>
      </c>
      <c r="B24" s="5">
        <v>1</v>
      </c>
      <c r="C24" s="53" t="s">
        <v>19</v>
      </c>
      <c r="D24" s="12">
        <v>3.0268019977259835</v>
      </c>
      <c r="E24" s="29">
        <v>3.89</v>
      </c>
      <c r="F24" s="55">
        <f t="shared" ref="F24:F35" si="1">D24*E24*B24</f>
        <v>11.774259771154076</v>
      </c>
      <c r="G24" s="30"/>
      <c r="H24" s="2"/>
      <c r="I24" s="2"/>
      <c r="J24" s="2"/>
      <c r="K24" s="2"/>
      <c r="L24" s="2"/>
      <c r="M24" s="22"/>
      <c r="N24" s="23"/>
      <c r="O24" s="1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49" t="s">
        <v>20</v>
      </c>
      <c r="B25" s="5">
        <v>1</v>
      </c>
      <c r="C25" s="53" t="s">
        <v>14</v>
      </c>
      <c r="D25" s="53">
        <v>1</v>
      </c>
      <c r="E25" s="59">
        <v>7.7095243957686606</v>
      </c>
      <c r="F25" s="55">
        <f t="shared" si="1"/>
        <v>7.7095243957686606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49" t="s">
        <v>21</v>
      </c>
      <c r="B26" s="5">
        <v>1</v>
      </c>
      <c r="C26" s="53" t="s">
        <v>19</v>
      </c>
      <c r="D26" s="12">
        <v>2.0274973147153599</v>
      </c>
      <c r="E26" s="29">
        <v>3.89</v>
      </c>
      <c r="F26" s="55">
        <f t="shared" si="1"/>
        <v>7.8869645542427502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49" t="s">
        <v>22</v>
      </c>
      <c r="B27" s="5">
        <v>1</v>
      </c>
      <c r="C27" s="53" t="s">
        <v>14</v>
      </c>
      <c r="D27" s="53">
        <v>1</v>
      </c>
      <c r="E27" s="59">
        <v>6.8905269769523194</v>
      </c>
      <c r="F27" s="55">
        <f t="shared" si="1"/>
        <v>6.8905269769523194</v>
      </c>
      <c r="G27" s="16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49" t="s">
        <v>23</v>
      </c>
      <c r="B28" s="5">
        <v>1</v>
      </c>
      <c r="C28" s="53" t="s">
        <v>24</v>
      </c>
      <c r="D28" s="31">
        <v>0</v>
      </c>
      <c r="E28" s="59">
        <v>0</v>
      </c>
      <c r="F28" s="55">
        <f t="shared" si="1"/>
        <v>0</v>
      </c>
      <c r="G28" s="16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49" t="s">
        <v>25</v>
      </c>
      <c r="B29" s="52"/>
      <c r="C29" s="53" t="s">
        <v>24</v>
      </c>
      <c r="D29" s="62">
        <v>0</v>
      </c>
      <c r="E29" s="59">
        <v>0</v>
      </c>
      <c r="F29" s="55">
        <f>D29*E29</f>
        <v>0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49" t="s">
        <v>26</v>
      </c>
      <c r="B30" s="5">
        <v>1</v>
      </c>
      <c r="C30" s="53" t="s">
        <v>14</v>
      </c>
      <c r="D30" s="32">
        <v>1</v>
      </c>
      <c r="E30" s="21">
        <v>0</v>
      </c>
      <c r="F30" s="55">
        <f t="shared" si="1"/>
        <v>0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49" t="s">
        <v>100</v>
      </c>
      <c r="B31" s="5">
        <v>1</v>
      </c>
      <c r="C31" s="53" t="s">
        <v>14</v>
      </c>
      <c r="D31" s="32">
        <v>1</v>
      </c>
      <c r="E31" s="21">
        <v>0</v>
      </c>
      <c r="F31" s="55">
        <f t="shared" si="1"/>
        <v>0</v>
      </c>
      <c r="G31" s="13"/>
      <c r="H31" s="2"/>
      <c r="I31" s="2"/>
      <c r="J31" s="2"/>
      <c r="K31" s="2"/>
      <c r="L31" s="2"/>
      <c r="M31" s="22"/>
      <c r="N31" s="23"/>
      <c r="O31" s="33"/>
      <c r="P31" s="34"/>
      <c r="Q31" s="33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49" t="s">
        <v>27</v>
      </c>
      <c r="B32" s="5">
        <v>1</v>
      </c>
      <c r="C32" s="53" t="s">
        <v>28</v>
      </c>
      <c r="D32" s="12">
        <v>0.56106932540595833</v>
      </c>
      <c r="E32" s="35">
        <v>11.33</v>
      </c>
      <c r="F32" s="55">
        <f t="shared" si="1"/>
        <v>6.3569154568495083</v>
      </c>
      <c r="G32" s="13"/>
      <c r="H32" s="2"/>
      <c r="I32" s="2"/>
      <c r="J32" s="2"/>
      <c r="K32" s="2"/>
      <c r="L32" s="2"/>
      <c r="M32" s="22"/>
      <c r="N32" s="23"/>
      <c r="O32" s="36"/>
      <c r="P32" s="36"/>
      <c r="Q32" s="36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49" t="s">
        <v>29</v>
      </c>
      <c r="B33" s="5">
        <v>1</v>
      </c>
      <c r="C33" s="53" t="s">
        <v>14</v>
      </c>
      <c r="D33" s="32">
        <v>1</v>
      </c>
      <c r="E33" s="21">
        <v>0</v>
      </c>
      <c r="F33" s="55">
        <f t="shared" si="1"/>
        <v>0</v>
      </c>
      <c r="G33" s="13"/>
      <c r="H33" s="2"/>
      <c r="I33" s="2"/>
      <c r="J33" s="2"/>
      <c r="K33" s="2"/>
      <c r="L33" s="2"/>
      <c r="M33" s="22"/>
      <c r="N33" s="23"/>
      <c r="O33" s="37"/>
      <c r="P33" s="38"/>
      <c r="Q33" s="39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49" t="s">
        <v>101</v>
      </c>
      <c r="B34" s="5">
        <v>1</v>
      </c>
      <c r="C34" s="53" t="s">
        <v>14</v>
      </c>
      <c r="D34" s="32">
        <v>1</v>
      </c>
      <c r="E34" s="21">
        <v>0</v>
      </c>
      <c r="F34" s="55">
        <f t="shared" si="1"/>
        <v>0</v>
      </c>
      <c r="G34" s="16"/>
      <c r="H34" s="2"/>
      <c r="I34" s="2"/>
      <c r="J34" s="2"/>
      <c r="K34" s="2"/>
      <c r="L34" s="40"/>
      <c r="M34" s="22"/>
      <c r="N34" s="23"/>
      <c r="O34" s="37"/>
      <c r="P34" s="38"/>
      <c r="Q34" s="39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49" t="s">
        <v>30</v>
      </c>
      <c r="B35" s="5">
        <v>1</v>
      </c>
      <c r="C35" s="53" t="s">
        <v>14</v>
      </c>
      <c r="D35" s="32">
        <v>1</v>
      </c>
      <c r="E35" s="21">
        <v>8.2200000000000006</v>
      </c>
      <c r="F35" s="55">
        <f t="shared" si="1"/>
        <v>8.2200000000000006</v>
      </c>
      <c r="G35" s="13"/>
      <c r="H35" s="2"/>
      <c r="I35" s="2"/>
      <c r="J35" s="2"/>
      <c r="K35" s="2"/>
      <c r="L35" s="40"/>
      <c r="M35" s="22"/>
      <c r="N35" s="23"/>
      <c r="O35" s="37"/>
      <c r="P35" s="38"/>
      <c r="Q35" s="39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49" t="s">
        <v>89</v>
      </c>
      <c r="B36" s="5">
        <v>1</v>
      </c>
      <c r="C36" s="53" t="s">
        <v>31</v>
      </c>
      <c r="D36" s="29">
        <v>4.45</v>
      </c>
      <c r="E36" s="55">
        <v>418.27419115496735</v>
      </c>
      <c r="F36" s="55">
        <f>((D36/100)*0.5*SUM(F6:F35)*B36)</f>
        <v>9.3066007531980244</v>
      </c>
      <c r="G36" s="13"/>
      <c r="H36" s="2"/>
      <c r="I36" s="2"/>
      <c r="J36" s="2"/>
      <c r="K36" s="41"/>
      <c r="L36" s="41"/>
      <c r="M36" s="22"/>
      <c r="N36" s="23"/>
      <c r="O36" s="18"/>
      <c r="P36" s="42"/>
      <c r="Q36" s="39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49" t="s">
        <v>32</v>
      </c>
      <c r="B37" s="5">
        <v>1</v>
      </c>
      <c r="C37" s="53" t="s">
        <v>14</v>
      </c>
      <c r="D37" s="29">
        <v>0</v>
      </c>
      <c r="E37" s="21">
        <v>0</v>
      </c>
      <c r="F37" s="55">
        <f>D37*E37*B37</f>
        <v>0</v>
      </c>
      <c r="G37" s="13"/>
      <c r="H37" s="2"/>
      <c r="I37" s="2"/>
      <c r="J37" s="2"/>
      <c r="K37" s="41"/>
      <c r="L37" s="41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49" t="s">
        <v>90</v>
      </c>
      <c r="B38" s="61"/>
      <c r="C38" s="53"/>
      <c r="D38" s="54" t="s">
        <v>102</v>
      </c>
      <c r="E38" s="54" t="s">
        <v>102</v>
      </c>
      <c r="F38" s="55"/>
      <c r="G38" s="13"/>
      <c r="H38" s="2"/>
      <c r="I38" s="2"/>
      <c r="J38" s="2"/>
      <c r="K38" s="41"/>
      <c r="L38" s="41"/>
      <c r="M38" s="22"/>
      <c r="N38" s="1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05" t="s">
        <v>91</v>
      </c>
      <c r="B39" s="5">
        <v>1</v>
      </c>
      <c r="C39" s="53" t="s">
        <v>98</v>
      </c>
      <c r="D39" s="59">
        <v>70</v>
      </c>
      <c r="E39" s="21">
        <v>0</v>
      </c>
      <c r="F39" s="55">
        <f>D39*E39*B39</f>
        <v>0</v>
      </c>
      <c r="G39" s="13"/>
      <c r="H39" s="2"/>
      <c r="I39" s="2"/>
      <c r="J39" s="2"/>
      <c r="K39" s="41"/>
      <c r="L39" s="41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05" t="s">
        <v>92</v>
      </c>
      <c r="B40" s="5">
        <v>1</v>
      </c>
      <c r="C40" s="53" t="s">
        <v>98</v>
      </c>
      <c r="D40" s="54">
        <v>70</v>
      </c>
      <c r="E40" s="21">
        <v>0.27</v>
      </c>
      <c r="F40" s="55">
        <f>D40*E40*B40</f>
        <v>18.900000000000002</v>
      </c>
      <c r="G40" s="13"/>
      <c r="H40" s="2"/>
      <c r="I40" s="2"/>
      <c r="J40" s="2"/>
      <c r="K40" s="2"/>
      <c r="L40" s="40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05" t="s">
        <v>93</v>
      </c>
      <c r="B41" s="5">
        <v>1</v>
      </c>
      <c r="C41" s="53" t="s">
        <v>98</v>
      </c>
      <c r="D41" s="54">
        <v>70</v>
      </c>
      <c r="E41" s="60">
        <v>0.01</v>
      </c>
      <c r="F41" s="55">
        <f>D41*E41*B41</f>
        <v>0.70000000000000007</v>
      </c>
      <c r="G41" s="13"/>
      <c r="H41" s="2"/>
      <c r="I41" s="2"/>
      <c r="J41" s="2"/>
      <c r="K41" s="2"/>
      <c r="L41" s="40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49"/>
      <c r="B42" s="52"/>
      <c r="C42" s="53"/>
      <c r="D42" s="54" t="s">
        <v>102</v>
      </c>
      <c r="E42" s="59" t="s">
        <v>102</v>
      </c>
      <c r="F42" s="55"/>
      <c r="G42" s="13"/>
      <c r="H42" s="2"/>
      <c r="I42" s="2"/>
      <c r="J42" s="2"/>
      <c r="K42" s="2"/>
      <c r="L42" s="40"/>
      <c r="M42" s="22"/>
      <c r="N42" s="1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49" t="s">
        <v>33</v>
      </c>
      <c r="B43" s="49"/>
      <c r="C43" s="53" t="s">
        <v>14</v>
      </c>
      <c r="D43" s="53">
        <v>1</v>
      </c>
      <c r="E43" s="21">
        <v>0</v>
      </c>
      <c r="F43" s="59">
        <f>D43*E43</f>
        <v>0</v>
      </c>
      <c r="G43" s="13"/>
      <c r="H43" s="2"/>
      <c r="I43" s="2"/>
      <c r="J43" s="2"/>
      <c r="K43" s="2"/>
      <c r="L43" s="40"/>
      <c r="M43" s="17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48" t="s">
        <v>34</v>
      </c>
      <c r="B44" s="49"/>
      <c r="C44" s="49"/>
      <c r="D44" s="49"/>
      <c r="E44" s="49"/>
      <c r="F44" s="50">
        <f>SUM(F6:F42)</f>
        <v>447.18079190816536</v>
      </c>
      <c r="G44" s="13"/>
      <c r="H44" s="2"/>
      <c r="I44" s="2"/>
      <c r="J44" s="2"/>
      <c r="K44" s="2"/>
      <c r="L44" s="40"/>
      <c r="M44" s="43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48" t="s">
        <v>35</v>
      </c>
      <c r="B45" s="48"/>
      <c r="C45" s="48"/>
      <c r="D45" s="48"/>
      <c r="E45" s="48"/>
      <c r="F45" s="51">
        <f>F3-F43-F44</f>
        <v>252.81920809183464</v>
      </c>
      <c r="G45" s="13"/>
      <c r="H45" s="2"/>
      <c r="I45" s="2"/>
      <c r="J45" s="2"/>
      <c r="K45" s="2"/>
      <c r="L45" s="40"/>
      <c r="M45" s="44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48" t="s">
        <v>36</v>
      </c>
      <c r="B46" s="49"/>
      <c r="C46" s="49"/>
      <c r="D46" s="49"/>
      <c r="E46" s="49"/>
      <c r="F46" s="49"/>
      <c r="G46" s="13"/>
      <c r="H46" s="2"/>
      <c r="I46" s="2"/>
      <c r="J46" s="2"/>
      <c r="K46" s="2"/>
      <c r="L46" s="40"/>
      <c r="M46" s="11"/>
      <c r="N46" s="1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49" t="s">
        <v>17</v>
      </c>
      <c r="B47" s="52"/>
      <c r="C47" s="53" t="s">
        <v>14</v>
      </c>
      <c r="D47" s="53">
        <v>1</v>
      </c>
      <c r="E47" s="54">
        <v>59.88789143109895</v>
      </c>
      <c r="F47" s="55">
        <f>D47*E47</f>
        <v>59.88789143109895</v>
      </c>
      <c r="G47" s="13"/>
      <c r="H47" s="2"/>
      <c r="I47" s="2"/>
      <c r="J47" s="2"/>
      <c r="K47" s="2"/>
      <c r="L47" s="40"/>
      <c r="M47" s="17"/>
      <c r="N47" s="1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49" t="s">
        <v>37</v>
      </c>
      <c r="B48" s="52"/>
      <c r="C48" s="53" t="s">
        <v>14</v>
      </c>
      <c r="D48" s="53">
        <v>1</v>
      </c>
      <c r="E48" s="54">
        <v>0</v>
      </c>
      <c r="F48" s="55">
        <f>D48*E48</f>
        <v>0</v>
      </c>
      <c r="G48" s="13"/>
      <c r="H48" s="2"/>
      <c r="I48" s="2"/>
      <c r="J48" s="2"/>
      <c r="K48" s="2"/>
      <c r="L48" s="40"/>
      <c r="M48" s="17"/>
      <c r="N48" s="1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49" t="s">
        <v>94</v>
      </c>
      <c r="B49" s="52"/>
      <c r="C49" s="53" t="s">
        <v>14</v>
      </c>
      <c r="D49" s="53">
        <v>1</v>
      </c>
      <c r="E49" s="54">
        <v>2.9943945715549476</v>
      </c>
      <c r="F49" s="55">
        <f>D49*E49</f>
        <v>2.9943945715549476</v>
      </c>
      <c r="G49" s="16"/>
      <c r="H49" s="2"/>
      <c r="I49" s="2"/>
      <c r="J49" s="2"/>
      <c r="K49" s="18"/>
      <c r="L49" s="18"/>
      <c r="M49" s="17"/>
      <c r="N49" s="1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48" t="s">
        <v>38</v>
      </c>
      <c r="B50" s="49"/>
      <c r="C50" s="49"/>
      <c r="D50" s="49"/>
      <c r="E50" s="49"/>
      <c r="F50" s="50">
        <f>SUM(F47:F49)</f>
        <v>62.882286002653899</v>
      </c>
      <c r="G50" s="13"/>
      <c r="H50" s="2"/>
      <c r="I50" s="2"/>
      <c r="J50" s="2"/>
      <c r="K50" s="18"/>
      <c r="L50" s="18"/>
      <c r="M50" s="43"/>
      <c r="N50" s="1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48" t="s">
        <v>39</v>
      </c>
      <c r="B51" s="48"/>
      <c r="C51" s="48"/>
      <c r="D51" s="48"/>
      <c r="E51" s="48"/>
      <c r="F51" s="51">
        <f>F44+F50</f>
        <v>510.06307791081929</v>
      </c>
      <c r="G51" s="13"/>
      <c r="H51" s="2"/>
      <c r="I51" s="2"/>
      <c r="J51" s="2"/>
      <c r="K51" s="18"/>
      <c r="L51" s="18"/>
      <c r="M51" s="44"/>
      <c r="N51" s="1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56" t="s">
        <v>40</v>
      </c>
      <c r="B52" s="56"/>
      <c r="C52" s="56"/>
      <c r="D52" s="56"/>
      <c r="E52" s="56"/>
      <c r="F52" s="57">
        <f>F3-F43-F51</f>
        <v>189.93692208918071</v>
      </c>
      <c r="G52" s="30"/>
      <c r="H52" s="2"/>
      <c r="I52" s="2"/>
      <c r="J52" s="2"/>
      <c r="K52" s="18"/>
      <c r="L52" s="18"/>
      <c r="M52" s="44"/>
      <c r="N52" s="1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58"/>
      <c r="B53" s="58"/>
      <c r="C53" s="58"/>
      <c r="D53" s="58"/>
      <c r="E53" s="58"/>
      <c r="F53" s="58"/>
      <c r="G53" s="14"/>
      <c r="H53" s="2"/>
      <c r="I53" s="2"/>
      <c r="J53" s="2"/>
      <c r="K53" s="18"/>
      <c r="L53" s="18"/>
      <c r="M53" s="18"/>
      <c r="N53" s="1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49" t="s">
        <v>95</v>
      </c>
      <c r="B54" s="49"/>
      <c r="C54" s="53"/>
      <c r="D54" s="53"/>
      <c r="E54" s="54"/>
      <c r="F54" s="59"/>
      <c r="G54" s="13"/>
      <c r="H54" s="2"/>
      <c r="I54" s="2"/>
      <c r="J54" s="2"/>
      <c r="K54" s="18"/>
      <c r="L54" s="18"/>
      <c r="M54" s="18"/>
      <c r="N54" s="1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49" t="s">
        <v>96</v>
      </c>
      <c r="B55" s="49"/>
      <c r="C55" s="53"/>
      <c r="D55" s="53"/>
      <c r="E55" s="54"/>
      <c r="F55" s="59"/>
      <c r="G55" s="13"/>
      <c r="H55" s="2"/>
      <c r="I55" s="2"/>
      <c r="J55" s="2"/>
      <c r="K55" s="18"/>
      <c r="L55" s="18"/>
      <c r="M55" s="18"/>
      <c r="N55" s="1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49" t="s">
        <v>97</v>
      </c>
      <c r="B56" s="48"/>
      <c r="C56" s="48"/>
      <c r="D56" s="48"/>
      <c r="E56" s="48"/>
      <c r="F56" s="51"/>
      <c r="G56" s="13"/>
      <c r="H56" s="2"/>
      <c r="I56" s="2"/>
      <c r="J56" s="2"/>
      <c r="K56" s="18"/>
      <c r="L56" s="18"/>
      <c r="M56" s="18"/>
      <c r="N56" s="1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49"/>
      <c r="B57" s="48"/>
      <c r="C57" s="48"/>
      <c r="D57" s="48"/>
      <c r="E57" s="48"/>
      <c r="F57" s="51"/>
      <c r="G57" s="9"/>
      <c r="H57" s="2"/>
      <c r="I57" s="2"/>
      <c r="J57" s="2"/>
      <c r="K57" s="18"/>
      <c r="L57" s="18"/>
      <c r="M57" s="18"/>
      <c r="N57" s="1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2"/>
      <c r="I58" s="2"/>
      <c r="J58" s="2"/>
      <c r="K58" s="18"/>
      <c r="L58" s="18"/>
      <c r="M58" s="18"/>
      <c r="N58" s="1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40"/>
      <c r="B59" s="40"/>
      <c r="C59" s="40"/>
      <c r="D59" s="40"/>
      <c r="E59" s="40"/>
      <c r="F59" s="4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40"/>
      <c r="B60" s="40"/>
      <c r="C60" s="40"/>
      <c r="D60" s="40"/>
      <c r="E60" s="40"/>
      <c r="F60" s="4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11"/>
      <c r="B61" s="11"/>
      <c r="C61" s="4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46"/>
      <c r="C62" s="4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6"/>
      <c r="C63" s="4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2021-11-22T09:08:08Z</dcterms:created>
  <dcterms:modified xsi:type="dcterms:W3CDTF">2022-03-16T05:34:26Z</dcterms:modified>
</cp:coreProperties>
</file>