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61055153-6415-4A37-A9F6-60D228571EC5}" xr6:coauthVersionLast="47" xr6:coauthVersionMax="47" xr10:uidLastSave="{00000000-0000-0000-0000-000000000000}"/>
  <bookViews>
    <workbookView xWindow="1065" yWindow="345" windowWidth="22905" windowHeight="15180" activeTab="1" xr2:uid="{67B877BE-EA10-4827-B0EF-F62515554422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Budget!$A$1:$F$58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3" i="1" l="1"/>
  <c r="F11" i="1"/>
  <c r="F10" i="1"/>
  <c r="F8" i="1"/>
  <c r="F6" i="1"/>
  <c r="F48" i="1"/>
  <c r="F43" i="1"/>
  <c r="C41" i="1"/>
  <c r="F40" i="1"/>
  <c r="C40" i="1"/>
  <c r="F39" i="1"/>
  <c r="C39" i="1"/>
  <c r="C38" i="1"/>
  <c r="F37" i="1"/>
  <c r="F35" i="1"/>
  <c r="F34" i="1"/>
  <c r="C34" i="1"/>
  <c r="F33" i="1"/>
  <c r="F32" i="1"/>
  <c r="F31" i="1"/>
  <c r="C31" i="1"/>
  <c r="F30" i="1"/>
  <c r="F27" i="1"/>
  <c r="F26" i="1"/>
  <c r="F25" i="1"/>
  <c r="F24" i="1"/>
  <c r="F22" i="1"/>
  <c r="C22" i="1"/>
  <c r="F21" i="1"/>
  <c r="C21" i="1"/>
  <c r="F20" i="1"/>
  <c r="C20" i="1"/>
  <c r="F19" i="1"/>
  <c r="C19" i="1"/>
  <c r="F17" i="1"/>
  <c r="F16" i="1"/>
  <c r="F15" i="1"/>
  <c r="F14" i="1"/>
  <c r="F13" i="1"/>
  <c r="F12" i="1"/>
  <c r="C11" i="1"/>
  <c r="C10" i="1"/>
  <c r="F9" i="1"/>
  <c r="C9" i="1"/>
  <c r="C8" i="1"/>
  <c r="F7" i="1"/>
  <c r="C7" i="1"/>
  <c r="E4" i="1"/>
  <c r="D4" i="1"/>
  <c r="F49" i="1" l="1"/>
  <c r="F47" i="1"/>
  <c r="F50" i="1" s="1"/>
  <c r="F29" i="1"/>
  <c r="F41" i="1"/>
  <c r="F28" i="1"/>
  <c r="F36" i="1" s="1"/>
  <c r="F44" i="1" l="1"/>
  <c r="F45" i="1" l="1"/>
  <c r="F51" i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11519EF5-5D68-4F7D-91B6-100DA3E8A069}">
      <text>
        <r>
          <rPr>
            <sz val="9"/>
            <color indexed="81"/>
            <rFont val="Tahoma"/>
            <family val="2"/>
          </rPr>
          <t>Seeding rate of 110,000 seed per acre at $0.59/thousand seed.</t>
        </r>
      </text>
    </comment>
    <comment ref="F13" authorId="0" shapeId="0" xr:uid="{1DCD512B-B9BE-4106-A386-EFA54EE9E4A0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$0.23/oz
32 oz 2,4-D at $0.14/oz
1 qt Boundary at $18.17/qt
32 oz Gramoxone at $0.22/oz
32 oz Glyphosate at $0.23/oz
32 oz Enlist One at $0.35/oz
3.5 oz Zidua SC at $5.75/oz
32 oz Enlist One at $0.35/oz
32 oz Liberty at $0.49/oz</t>
        </r>
      </text>
    </comment>
    <comment ref="F14" authorId="0" shapeId="0" xr:uid="{83E79B8E-936B-4DA2-AC1F-F49192B98409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DFD1A5DD-6857-4380-BC31-1CA5077E3471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$2.37/oz
</t>
        </r>
      </text>
    </comment>
  </commentList>
</comments>
</file>

<file path=xl/sharedStrings.xml><?xml version="1.0" encoding="utf-8"?>
<sst xmlns="http://schemas.openxmlformats.org/spreadsheetml/2006/main" count="148" uniqueCount="105">
  <si>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</si>
  <si>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</si>
  <si>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</si>
  <si>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</si>
  <si>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</si>
  <si>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</si>
  <si>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</si>
  <si>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</si>
  <si>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</si>
  <si>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</si>
  <si>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</si>
  <si>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</si>
  <si>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</si>
  <si>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</si>
  <si>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</si>
  <si>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</si>
  <si>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</si>
  <si>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</si>
  <si>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</si>
  <si>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</si>
  <si>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</si>
  <si>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</si>
  <si>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</si>
  <si>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</si>
  <si>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</si>
  <si>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</si>
  <si>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</si>
  <si>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</si>
  <si>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</si>
  <si>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</si>
  <si>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</si>
  <si>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</si>
  <si>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</si>
  <si>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</si>
  <si>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</si>
  <si>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</si>
  <si>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</si>
  <si>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</si>
  <si>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</si>
  <si>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</si>
  <si>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</si>
  <si>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</si>
  <si>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</si>
  <si>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</si>
  <si>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Enlist E3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</si>
  <si>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</si>
  <si>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</si>
  <si>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</si>
  <si>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</si>
  <si>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</si>
  <si>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</si>
  <si>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</si>
  <si>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</si>
  <si>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</si>
  <si>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</si>
  <si>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</si>
  <si>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</si>
  <si>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</si>
  <si>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</si>
  <si>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</si>
  <si>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</si>
  <si>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</si>
  <si>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</si>
  <si>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110,000 seed</t>
  </si>
  <si>
    <t>1 qt Boundary, 32 oz Gramoxone</t>
  </si>
  <si>
    <t>32 oz Glyphosate, 32 oz Enlist One, 3.5 oz Zidua SC</t>
  </si>
  <si>
    <t>32 oz Enlist One, 32 oz Liberty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</si>
  <si>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</si>
  <si>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</si>
  <si>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</si>
  <si>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</si>
  <si>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</si>
  <si>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</si>
  <si>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</si>
  <si>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</si>
  <si>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</si>
  <si>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</si>
  <si>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</si>
  <si>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Table 35. 2022 Soybean Enterprise Budget, Enlist E3, No Irrigation</t>
  </si>
  <si>
    <t>Table A-35. Soybean Field Activities, Enlist E3, No Irrigation</t>
  </si>
  <si>
    <t>Seed, Per Acre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</si>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</sst>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0" fillId="3" borderId="0" xfId="0" applyFill="1"/>
    <xf numFmtId="0" fontId="4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6" fillId="4" borderId="0" xfId="0" applyNumberFormat="1" applyFont="1" applyFill="1" applyAlignment="1" applyProtection="1">
      <alignment horizontal="right"/>
      <protection locked="0"/>
    </xf>
    <xf numFmtId="4" fontId="6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2" borderId="3" xfId="0" applyFont="1" applyFill="1" applyBorder="1"/>
    <xf numFmtId="2" fontId="6" fillId="4" borderId="0" xfId="0" applyNumberFormat="1" applyFont="1" applyFill="1" applyAlignment="1" applyProtection="1">
      <alignment horizontal="right" vertical="center"/>
      <protection locked="0"/>
    </xf>
    <xf numFmtId="0" fontId="9" fillId="3" borderId="0" xfId="0" applyFont="1" applyFill="1"/>
    <xf numFmtId="0" fontId="6" fillId="3" borderId="0" xfId="0" applyFont="1" applyFill="1"/>
    <xf numFmtId="165" fontId="6" fillId="5" borderId="0" xfId="0" applyNumberFormat="1" applyFont="1" applyFill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2" fontId="8" fillId="2" borderId="3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 horizontal="right"/>
    </xf>
    <xf numFmtId="0" fontId="8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6" fillId="4" borderId="0" xfId="0" applyNumberFormat="1" applyFont="1" applyFill="1" applyAlignment="1" applyProtection="1">
      <alignment horizontal="right"/>
      <protection locked="0"/>
    </xf>
    <xf numFmtId="2" fontId="6" fillId="4" borderId="0" xfId="0" applyNumberFormat="1" applyFont="1" applyFill="1" applyAlignment="1" applyProtection="1">
      <alignment horizontal="right"/>
      <protection locked="0"/>
    </xf>
    <xf numFmtId="4" fontId="6" fillId="3" borderId="0" xfId="0" applyNumberFormat="1" applyFont="1" applyFill="1" applyAlignment="1">
      <alignment horizontal="right"/>
    </xf>
    <xf numFmtId="4" fontId="9" fillId="3" borderId="0" xfId="0" applyNumberFormat="1" applyFont="1" applyFill="1"/>
    <xf numFmtId="0" fontId="6" fillId="4" borderId="0" xfId="0" applyFont="1" applyFill="1" applyAlignment="1" applyProtection="1">
      <alignment horizontal="right"/>
      <protection locked="0"/>
    </xf>
    <xf numFmtId="165" fontId="6" fillId="4" borderId="0" xfId="0" applyNumberFormat="1" applyFont="1" applyFill="1" applyAlignment="1" applyProtection="1">
      <alignment horizontal="right"/>
      <protection locked="0"/>
    </xf>
    <xf numFmtId="0" fontId="9" fillId="3" borderId="0" xfId="0" applyFont="1" applyFill="1" applyAlignment="1">
      <alignment horizontal="center"/>
    </xf>
    <xf numFmtId="0" fontId="11" fillId="3" borderId="0" xfId="0" applyFont="1" applyFill="1"/>
    <xf numFmtId="2" fontId="6" fillId="3" borderId="0" xfId="0" applyNumberFormat="1" applyFont="1" applyFill="1" applyAlignment="1" applyProtection="1">
      <alignment horizontal="right"/>
      <protection locked="0"/>
    </xf>
    <xf numFmtId="4" fontId="8" fillId="2" borderId="4" xfId="0" applyNumberFormat="1" applyFont="1" applyFill="1" applyBorder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4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>
      <alignment horizontal="centerContinuous"/>
    </xf>
    <xf numFmtId="9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12" fillId="3" borderId="0" xfId="0" applyFont="1" applyFill="1"/>
    <xf numFmtId="2" fontId="6" fillId="3" borderId="0" xfId="0" applyNumberFormat="1" applyFont="1" applyFill="1"/>
    <xf numFmtId="2" fontId="6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5" fillId="3" borderId="0" xfId="1" applyFont="1" applyFill="1" applyProtection="1">
      <protection locked="0"/>
    </xf>
    <xf numFmtId="0" fontId="6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6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6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2" fontId="6" fillId="5" borderId="0" xfId="0" applyNumberFormat="1" applyFont="1" applyFill="1"/>
    <xf numFmtId="4" fontId="6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8" fillId="5" borderId="0" xfId="0" applyFont="1" applyFill="1"/>
    <xf numFmtId="2" fontId="6" fillId="5" borderId="0" xfId="0" applyNumberFormat="1" applyFont="1" applyFill="1" applyAlignment="1">
      <alignment horizontal="right"/>
    </xf>
    <xf numFmtId="166" fontId="6" fillId="5" borderId="0" xfId="0" applyNumberFormat="1" applyFont="1" applyFill="1" applyAlignment="1">
      <alignment horizontal="right"/>
    </xf>
    <xf numFmtId="9" fontId="13" fillId="5" borderId="0" xfId="0" applyNumberFormat="1" applyFont="1" applyFill="1" applyAlignment="1">
      <alignment horizontal="right"/>
    </xf>
    <xf numFmtId="1" fontId="6" fillId="5" borderId="0" xfId="0" applyNumberFormat="1" applyFont="1" applyFill="1" applyAlignment="1">
      <alignment horizontal="right"/>
    </xf>
    <xf numFmtId="3" fontId="6" fillId="5" borderId="0" xfId="0" applyNumberFormat="1" applyFont="1" applyFill="1" applyAlignment="1">
      <alignment horizontal="right"/>
    </xf>
    <xf numFmtId="164" fontId="6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0" fillId="3" borderId="8" xfId="0" applyFill="1" applyBorder="1"/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/>
    <xf numFmtId="167" fontId="17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167" fontId="17" fillId="3" borderId="16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0" xfId="0" applyFont="1" applyFill="1"/>
    <xf numFmtId="0" fontId="17" fillId="3" borderId="16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9" fillId="3" borderId="0" xfId="0" applyFont="1" applyFill="1"/>
    <xf numFmtId="0" fontId="17" fillId="3" borderId="18" xfId="0" applyFont="1" applyFill="1" applyBorder="1"/>
    <xf numFmtId="0" fontId="17" fillId="3" borderId="19" xfId="0" applyFont="1" applyFill="1" applyBorder="1"/>
    <xf numFmtId="0" fontId="18" fillId="3" borderId="20" xfId="0" applyFont="1" applyFill="1" applyBorder="1"/>
    <xf numFmtId="0" fontId="17" fillId="3" borderId="21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3" borderId="10" xfId="0" applyFont="1" applyFill="1" applyBorder="1"/>
    <xf numFmtId="167" fontId="17" fillId="3" borderId="10" xfId="0" applyNumberFormat="1" applyFont="1" applyFill="1" applyBorder="1" applyAlignment="1">
      <alignment horizontal="center"/>
    </xf>
    <xf numFmtId="0" fontId="17" fillId="3" borderId="22" xfId="0" applyFont="1" applyFill="1" applyBorder="1"/>
    <xf numFmtId="167" fontId="17" fillId="3" borderId="22" xfId="0" applyNumberFormat="1" applyFont="1" applyFill="1" applyBorder="1" applyAlignment="1">
      <alignment horizontal="center"/>
    </xf>
    <xf numFmtId="0" fontId="17" fillId="3" borderId="23" xfId="0" applyFont="1" applyFill="1" applyBorder="1"/>
    <xf numFmtId="0" fontId="17" fillId="3" borderId="24" xfId="0" applyFont="1" applyFill="1" applyBorder="1"/>
    <xf numFmtId="0" fontId="17" fillId="3" borderId="21" xfId="0" applyFont="1" applyFill="1" applyBorder="1"/>
    <xf numFmtId="167" fontId="17" fillId="3" borderId="21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4" fontId="8" fillId="2" borderId="25" xfId="0" applyNumberFormat="1" applyFont="1" applyFill="1" applyBorder="1" applyAlignment="1">
      <alignment horizontal="right"/>
    </xf>
    <xf numFmtId="0" fontId="0" fillId="3" borderId="26" xfId="0" applyFill="1" applyBorder="1"/>
    <xf numFmtId="0" fontId="6" fillId="5" borderId="0" xfId="0" applyFont="1" applyFill="1" applyAlignment="1">
      <alignment horizontal="left" indent="1"/>
    </xf>
    <xf numFmtId="0" fontId="6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52_SoybeanEnlistE3_NoIrr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  <row r="13">
          <cell r="B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D24" t="str">
            <v>Acre</v>
          </cell>
        </row>
        <row r="25">
          <cell r="D25" t="str">
            <v>Acre</v>
          </cell>
        </row>
        <row r="26">
          <cell r="D26" t="str">
            <v>Lbs</v>
          </cell>
        </row>
        <row r="27">
          <cell r="D27" t="str">
            <v>Acre</v>
          </cell>
        </row>
        <row r="30">
          <cell r="D30" t="str">
            <v>Acre</v>
          </cell>
        </row>
        <row r="31">
          <cell r="D31" t="str">
            <v>Acre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$/ac-in</v>
          </cell>
        </row>
        <row r="27">
          <cell r="A27" t="str">
            <v>Energy Cost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</row>
        <row r="30">
          <cell r="A30" t="str">
            <v>Operating Cost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</row>
        <row r="31">
          <cell r="A31"/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14">
          <cell r="B14" t="str">
            <v>Ton</v>
          </cell>
        </row>
        <row r="15">
          <cell r="B15">
            <v>2.5499999999999995E-2</v>
          </cell>
        </row>
        <row r="18">
          <cell r="B18" t="str">
            <v xml:space="preserve"> </v>
          </cell>
        </row>
        <row r="25">
          <cell r="B25" t="str">
            <v>Bu.</v>
          </cell>
          <cell r="I25" t="str">
            <v>Bu.</v>
          </cell>
        </row>
        <row r="26">
          <cell r="I26" t="str">
            <v>Bu.</v>
          </cell>
        </row>
      </sheetData>
      <sheetData sheetId="22">
        <row r="3">
          <cell r="C3" t="str">
            <v>Lbs</v>
          </cell>
        </row>
        <row r="4">
          <cell r="C4" t="str">
            <v>Lbs</v>
          </cell>
        </row>
        <row r="5">
          <cell r="C5" t="str">
            <v>Lbs</v>
          </cell>
        </row>
        <row r="6">
          <cell r="C6" t="str">
            <v>Lbs</v>
          </cell>
        </row>
        <row r="7">
          <cell r="C7" t="str">
            <v>Lbs</v>
          </cell>
        </row>
      </sheetData>
      <sheetData sheetId="23">
        <row r="7">
          <cell r="I7">
            <v>0</v>
          </cell>
        </row>
        <row r="8">
          <cell r="I8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6A65D-B578-4674-9590-FFA49D0DDC63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0.5703125" customWidth="1"/>
    <col min="4" max="4" width="40.5703125" bestFit="1" customWidth="1"/>
    <col min="5" max="5" width="20.7109375" bestFit="1" customWidth="1"/>
  </cols>
  <sheetData>
    <row r="1" spans="1:26" ht="15.75" customHeight="1" thickBot="1" x14ac:dyDescent="0.3">
      <c r="A1" s="110"/>
      <c r="B1" s="110"/>
      <c r="C1" s="44"/>
      <c r="D1" s="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thickBot="1" x14ac:dyDescent="0.3">
      <c r="A2" s="111" t="s">
        <v>79</v>
      </c>
      <c r="B2" s="112"/>
      <c r="C2" s="112"/>
      <c r="D2" s="112"/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thickBot="1" x14ac:dyDescent="0.25">
      <c r="A3" s="71" t="s">
        <v>41</v>
      </c>
      <c r="B3" s="72" t="s">
        <v>42</v>
      </c>
      <c r="C3" s="73" t="s">
        <v>43</v>
      </c>
      <c r="D3" s="74" t="s">
        <v>44</v>
      </c>
      <c r="E3" s="74" t="s">
        <v>45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75" t="s">
        <v>46</v>
      </c>
      <c r="B4" s="76" t="s">
        <v>47</v>
      </c>
      <c r="C4" s="77" t="s">
        <v>48</v>
      </c>
      <c r="D4" s="78"/>
      <c r="E4" s="79">
        <v>6.6197341189117402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">
      <c r="A5" s="80" t="s">
        <v>49</v>
      </c>
      <c r="B5" s="76" t="s">
        <v>50</v>
      </c>
      <c r="C5" s="77" t="s">
        <v>48</v>
      </c>
      <c r="D5" s="81"/>
      <c r="E5" s="82">
        <v>6.2792234238338898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83" t="s">
        <v>51</v>
      </c>
      <c r="B6" s="84" t="s">
        <v>52</v>
      </c>
      <c r="C6" s="77" t="s">
        <v>53</v>
      </c>
      <c r="D6" s="85" t="s">
        <v>54</v>
      </c>
      <c r="E6" s="82">
        <v>16.236883644599509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80" t="s">
        <v>49</v>
      </c>
      <c r="B7" s="76" t="s">
        <v>50</v>
      </c>
      <c r="C7" s="86" t="s">
        <v>55</v>
      </c>
      <c r="D7" s="85"/>
      <c r="E7" s="82">
        <v>6.2792234238338898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83" t="s">
        <v>56</v>
      </c>
      <c r="B8" s="84" t="s">
        <v>57</v>
      </c>
      <c r="C8" s="85" t="s">
        <v>58</v>
      </c>
      <c r="D8" s="85" t="s">
        <v>59</v>
      </c>
      <c r="E8" s="82">
        <v>88.86007177170211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80" t="s">
        <v>60</v>
      </c>
      <c r="B9" s="76" t="s">
        <v>50</v>
      </c>
      <c r="C9" s="85" t="s">
        <v>55</v>
      </c>
      <c r="D9" s="85"/>
      <c r="E9" s="82">
        <v>2.9414820599926936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80" t="s">
        <v>61</v>
      </c>
      <c r="B10" s="76" t="s">
        <v>50</v>
      </c>
      <c r="C10" s="85" t="s">
        <v>62</v>
      </c>
      <c r="D10" s="85" t="s">
        <v>63</v>
      </c>
      <c r="E10" s="82">
        <v>75.340261548754597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80" t="s">
        <v>51</v>
      </c>
      <c r="B11" s="76" t="s">
        <v>52</v>
      </c>
      <c r="C11" s="85" t="s">
        <v>15</v>
      </c>
      <c r="D11" s="85" t="s">
        <v>64</v>
      </c>
      <c r="E11" s="82">
        <v>29.60688364459951</v>
      </c>
      <c r="F11" s="2"/>
      <c r="G11" s="2"/>
      <c r="H11" s="2"/>
      <c r="I11" s="8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80" t="s">
        <v>51</v>
      </c>
      <c r="B12" s="88" t="s">
        <v>52</v>
      </c>
      <c r="C12" s="85" t="s">
        <v>15</v>
      </c>
      <c r="D12" s="85" t="s">
        <v>65</v>
      </c>
      <c r="E12" s="82">
        <v>43.081883644599507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80" t="s">
        <v>51</v>
      </c>
      <c r="B13" s="88" t="s">
        <v>52</v>
      </c>
      <c r="C13" s="85" t="s">
        <v>15</v>
      </c>
      <c r="D13" s="85" t="s">
        <v>66</v>
      </c>
      <c r="E13" s="82">
        <v>31.276883644599508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83" t="s">
        <v>67</v>
      </c>
      <c r="B14" s="84"/>
      <c r="C14" s="85" t="s">
        <v>16</v>
      </c>
      <c r="D14" s="85" t="s">
        <v>68</v>
      </c>
      <c r="E14" s="82">
        <v>29.419999999999998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thickBot="1" x14ac:dyDescent="0.25">
      <c r="A15" s="89" t="s">
        <v>67</v>
      </c>
      <c r="B15" s="90"/>
      <c r="C15" s="91" t="s">
        <v>69</v>
      </c>
      <c r="D15" s="85" t="s">
        <v>70</v>
      </c>
      <c r="E15" s="82">
        <v>31.700000000000003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83" t="s">
        <v>71</v>
      </c>
      <c r="B16" s="84" t="s">
        <v>72</v>
      </c>
      <c r="C16" s="92" t="s">
        <v>73</v>
      </c>
      <c r="D16" s="93"/>
      <c r="E16" s="94">
        <v>17.881574328152702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83" t="s">
        <v>74</v>
      </c>
      <c r="B17" s="84" t="s">
        <v>75</v>
      </c>
      <c r="C17" s="92" t="s">
        <v>73</v>
      </c>
      <c r="D17" s="95"/>
      <c r="E17" s="96">
        <v>1.9534425333562258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thickBot="1" x14ac:dyDescent="0.25">
      <c r="A18" s="97" t="s">
        <v>76</v>
      </c>
      <c r="B18" s="98"/>
      <c r="C18" s="91" t="s">
        <v>73</v>
      </c>
      <c r="D18" s="99"/>
      <c r="E18" s="100">
        <v>6.050111419456794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101" t="s">
        <v>77</v>
      </c>
      <c r="B19" s="84"/>
      <c r="C19" s="102"/>
      <c r="D19" s="8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84"/>
      <c r="B20" s="84"/>
      <c r="C20" s="102"/>
      <c r="D20" s="8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84"/>
      <c r="B21" s="84"/>
      <c r="C21" s="102"/>
      <c r="D21" s="8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84"/>
      <c r="B22" s="84"/>
      <c r="C22" s="102"/>
      <c r="D22" s="8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84"/>
      <c r="B23" s="84"/>
      <c r="C23" s="102"/>
      <c r="D23" s="8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9CB29-5229-48A1-A8B3-0C280691F0B1}">
  <sheetPr codeName="Sheet21">
    <pageSetUpPr fitToPage="1"/>
  </sheetPr>
  <dimension ref="A1:Z60792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7" customWidth="1"/>
    <col min="9" max="9" width="8.7109375" style="47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68" t="s">
        <v>78</v>
      </c>
      <c r="B1" s="68"/>
      <c r="C1" s="68"/>
      <c r="D1" s="68"/>
      <c r="E1" s="68"/>
      <c r="F1" s="69"/>
      <c r="G1" s="1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149999999999999" customHeight="1" x14ac:dyDescent="0.2">
      <c r="A2" s="48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4"/>
      <c r="H2" s="2" t="s">
        <v>6</v>
      </c>
      <c r="I2" s="2"/>
      <c r="J2" s="2"/>
      <c r="K2" s="2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9" customHeight="1" x14ac:dyDescent="0.25">
      <c r="A3" s="67" t="s">
        <v>7</v>
      </c>
      <c r="B3" s="5">
        <v>1</v>
      </c>
      <c r="C3" s="53" t="s">
        <v>103</v>
      </c>
      <c r="D3" s="6">
        <v>34</v>
      </c>
      <c r="E3" s="6">
        <v>15</v>
      </c>
      <c r="F3" s="55">
        <f>D3*E3*B3</f>
        <v>510</v>
      </c>
      <c r="G3" s="7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49"/>
      <c r="B4" s="52"/>
      <c r="C4" s="53"/>
      <c r="D4" s="54" t="str">
        <f>IF([1]A2_Budget_Look_Up!B7=1,[1]C1_Messages_Indicators!B15," ")</f>
        <v xml:space="preserve"> </v>
      </c>
      <c r="E4" s="59" t="str">
        <f>IF(AND([1]A2_Budget_Look_Up!B7=1,[1]Seed_Chemical!I7=0,[1]Seed_Chemical!I8=0,D3&gt;0),SUM(F39:F41)/D4,[1]C1_Messages_Indicators!B18)</f>
        <v xml:space="preserve"> </v>
      </c>
      <c r="F4" s="55"/>
      <c r="G4" s="8"/>
      <c r="H4" s="2"/>
      <c r="I4" s="2"/>
      <c r="J4" s="2"/>
      <c r="K4" s="9"/>
      <c r="L4" s="2"/>
      <c r="M4" s="2"/>
      <c r="N4" s="2"/>
      <c r="O4" s="2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48" t="s">
        <v>8</v>
      </c>
      <c r="B5" s="49"/>
      <c r="C5" s="65" t="s">
        <v>2</v>
      </c>
      <c r="D5" s="65" t="s">
        <v>9</v>
      </c>
      <c r="E5" s="66" t="s">
        <v>10</v>
      </c>
      <c r="F5" s="65" t="s">
        <v>11</v>
      </c>
      <c r="G5" s="8"/>
      <c r="H5" s="2"/>
      <c r="I5" s="2"/>
      <c r="J5" s="2"/>
      <c r="K5" s="2"/>
      <c r="L5" s="2"/>
      <c r="M5" s="2"/>
      <c r="N5" s="2"/>
      <c r="O5" s="2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49" t="s">
        <v>80</v>
      </c>
      <c r="B6" s="5">
        <v>1</v>
      </c>
      <c r="C6" s="63" t="s">
        <v>12</v>
      </c>
      <c r="D6" s="64">
        <v>110</v>
      </c>
      <c r="E6" s="59">
        <v>0.59</v>
      </c>
      <c r="F6" s="55">
        <f>D6*E6*B6</f>
        <v>64.899999999999991</v>
      </c>
      <c r="G6" s="8"/>
      <c r="H6" s="2"/>
      <c r="I6" s="2"/>
      <c r="J6" s="2"/>
      <c r="K6" s="2"/>
      <c r="L6" s="2"/>
      <c r="M6" s="2"/>
      <c r="N6" s="2"/>
      <c r="O6" s="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49" t="s">
        <v>13</v>
      </c>
      <c r="B7" s="5">
        <v>1</v>
      </c>
      <c r="C7" s="53" t="str">
        <f>[1]Fertilizer!C3</f>
        <v>Lbs</v>
      </c>
      <c r="D7" s="59">
        <v>0</v>
      </c>
      <c r="E7" s="12">
        <f>990/2000</f>
        <v>0.495</v>
      </c>
      <c r="F7" s="55">
        <f t="shared" ref="F7:F15" si="0">D7*E7*B7</f>
        <v>0</v>
      </c>
      <c r="G7" s="8"/>
      <c r="H7" s="2"/>
      <c r="I7" s="2"/>
      <c r="J7" s="2"/>
      <c r="K7" s="2"/>
      <c r="L7" s="2"/>
      <c r="M7" s="2"/>
      <c r="N7" s="2"/>
      <c r="O7" s="2"/>
      <c r="P7" s="3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9" customHeight="1" x14ac:dyDescent="0.25">
      <c r="A8" s="49" t="s">
        <v>81</v>
      </c>
      <c r="B8" s="5">
        <v>1</v>
      </c>
      <c r="C8" s="53" t="str">
        <f>[1]Fertilizer!C4</f>
        <v>Lbs</v>
      </c>
      <c r="D8" s="59">
        <v>90</v>
      </c>
      <c r="E8" s="12">
        <f>930/2000</f>
        <v>0.46500000000000002</v>
      </c>
      <c r="F8" s="55">
        <f t="shared" si="0"/>
        <v>41.85</v>
      </c>
      <c r="G8" s="4"/>
      <c r="H8" s="2"/>
      <c r="I8" s="2"/>
      <c r="J8" s="2"/>
      <c r="K8" s="2"/>
      <c r="L8" s="2"/>
      <c r="M8" s="2"/>
      <c r="N8" s="2"/>
      <c r="O8" s="2"/>
      <c r="P8" s="3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9" customHeight="1" x14ac:dyDescent="0.25">
      <c r="A9" s="49" t="s">
        <v>82</v>
      </c>
      <c r="B9" s="5">
        <v>1</v>
      </c>
      <c r="C9" s="53" t="str">
        <f>[1]Fertilizer!C5</f>
        <v>Lbs</v>
      </c>
      <c r="D9" s="59">
        <v>100</v>
      </c>
      <c r="E9" s="12">
        <f>890/2000</f>
        <v>0.44500000000000001</v>
      </c>
      <c r="F9" s="55">
        <f t="shared" si="0"/>
        <v>44.5</v>
      </c>
      <c r="G9" s="7"/>
      <c r="H9" s="2"/>
      <c r="I9" s="2"/>
      <c r="J9" s="2"/>
      <c r="K9" s="2"/>
      <c r="L9" s="2"/>
      <c r="M9" s="2"/>
      <c r="N9" s="2"/>
      <c r="O9" s="2"/>
      <c r="P9" s="3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9" customHeight="1" x14ac:dyDescent="0.25">
      <c r="A10" s="49" t="s">
        <v>83</v>
      </c>
      <c r="B10" s="5">
        <v>1</v>
      </c>
      <c r="C10" s="53" t="str">
        <f>[1]Fertilizer!C6</f>
        <v>Lbs</v>
      </c>
      <c r="D10" s="59">
        <v>0</v>
      </c>
      <c r="E10" s="12">
        <f>735/2000</f>
        <v>0.36749999999999999</v>
      </c>
      <c r="F10" s="55">
        <f t="shared" si="0"/>
        <v>0</v>
      </c>
      <c r="G10" s="13"/>
      <c r="H10" s="2"/>
      <c r="I10" s="2"/>
      <c r="J10" s="2"/>
      <c r="K10" s="2"/>
      <c r="L10" s="2"/>
      <c r="M10" s="2"/>
      <c r="N10" s="2"/>
      <c r="O10" s="2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9" customHeight="1" x14ac:dyDescent="0.25">
      <c r="A11" s="49" t="s">
        <v>84</v>
      </c>
      <c r="B11" s="5">
        <v>1</v>
      </c>
      <c r="C11" s="53" t="str">
        <f>[1]Fertilizer!C7</f>
        <v>Lbs</v>
      </c>
      <c r="D11" s="59">
        <v>0</v>
      </c>
      <c r="E11" s="12">
        <v>1.28</v>
      </c>
      <c r="F11" s="55">
        <f t="shared" si="0"/>
        <v>0</v>
      </c>
      <c r="G11" s="103"/>
      <c r="H11" s="104"/>
      <c r="I11" s="2"/>
      <c r="J11" s="2"/>
      <c r="K11" s="2"/>
      <c r="L11" s="2"/>
      <c r="M11" s="2"/>
      <c r="N11" s="2"/>
      <c r="O11" s="2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9" customHeight="1" x14ac:dyDescent="0.25">
      <c r="A12" s="49" t="s">
        <v>85</v>
      </c>
      <c r="B12" s="5">
        <v>1</v>
      </c>
      <c r="C12" s="53" t="s">
        <v>14</v>
      </c>
      <c r="D12" s="53">
        <v>1</v>
      </c>
      <c r="E12" s="59">
        <v>0</v>
      </c>
      <c r="F12" s="55">
        <f t="shared" si="0"/>
        <v>0</v>
      </c>
      <c r="G12" s="13"/>
      <c r="H12" s="2"/>
      <c r="I12" s="2"/>
      <c r="J12" s="2"/>
      <c r="K12" s="2"/>
      <c r="L12" s="2"/>
      <c r="M12" s="2"/>
      <c r="N12" s="2"/>
      <c r="O12" s="2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9" customHeight="1" x14ac:dyDescent="0.25">
      <c r="A13" s="49" t="s">
        <v>15</v>
      </c>
      <c r="B13" s="5">
        <v>1</v>
      </c>
      <c r="C13" s="53" t="s">
        <v>14</v>
      </c>
      <c r="D13" s="53">
        <v>1</v>
      </c>
      <c r="E13" s="59">
        <v>102.61500000000001</v>
      </c>
      <c r="F13" s="55">
        <f t="shared" si="0"/>
        <v>102.61500000000001</v>
      </c>
      <c r="G13" s="7"/>
      <c r="H13" s="2"/>
      <c r="I13" s="2"/>
      <c r="J13" s="2"/>
      <c r="K13" s="2"/>
      <c r="L13" s="2"/>
      <c r="M13" s="2"/>
      <c r="N13" s="2"/>
      <c r="O13" s="2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9" customHeight="1" x14ac:dyDescent="0.25">
      <c r="A14" s="49" t="s">
        <v>16</v>
      </c>
      <c r="B14" s="5">
        <v>1</v>
      </c>
      <c r="C14" s="53" t="s">
        <v>14</v>
      </c>
      <c r="D14" s="53">
        <v>1</v>
      </c>
      <c r="E14" s="59">
        <v>21.419999999999998</v>
      </c>
      <c r="F14" s="55">
        <f t="shared" si="0"/>
        <v>21.419999999999998</v>
      </c>
      <c r="G14" s="13"/>
      <c r="H14" s="2"/>
      <c r="I14" s="2"/>
      <c r="J14" s="2"/>
      <c r="K14" s="2"/>
      <c r="L14" s="2"/>
      <c r="M14" s="2"/>
      <c r="N14" s="2"/>
      <c r="O14" s="2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9" customHeight="1" x14ac:dyDescent="0.25">
      <c r="A15" s="49" t="s">
        <v>69</v>
      </c>
      <c r="B15" s="5">
        <v>1</v>
      </c>
      <c r="C15" s="53" t="s">
        <v>14</v>
      </c>
      <c r="D15" s="53">
        <v>1</v>
      </c>
      <c r="E15" s="59">
        <v>23.700000000000003</v>
      </c>
      <c r="F15" s="55">
        <f t="shared" si="0"/>
        <v>23.700000000000003</v>
      </c>
      <c r="G15" s="13"/>
      <c r="H15" s="2"/>
      <c r="I15" s="2"/>
      <c r="J15" s="2"/>
      <c r="K15" s="2"/>
      <c r="L15" s="2"/>
      <c r="M15" s="2"/>
      <c r="N15" s="2"/>
      <c r="O15" s="2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9" customHeight="1" x14ac:dyDescent="0.25">
      <c r="A16" s="49" t="s">
        <v>86</v>
      </c>
      <c r="B16" s="5">
        <v>1</v>
      </c>
      <c r="C16" s="53" t="s">
        <v>14</v>
      </c>
      <c r="D16" s="53">
        <v>1</v>
      </c>
      <c r="E16" s="59">
        <v>0</v>
      </c>
      <c r="F16" s="55">
        <f t="shared" ref="F16:F17" si="1">D16*E16*B16</f>
        <v>0</v>
      </c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9" customHeight="1" x14ac:dyDescent="0.25">
      <c r="A17" s="49" t="s">
        <v>86</v>
      </c>
      <c r="B17" s="5">
        <v>1</v>
      </c>
      <c r="C17" s="53" t="s">
        <v>14</v>
      </c>
      <c r="D17" s="53">
        <v>1</v>
      </c>
      <c r="E17" s="59">
        <v>0</v>
      </c>
      <c r="F17" s="55">
        <f t="shared" si="1"/>
        <v>0</v>
      </c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9" customHeight="1" x14ac:dyDescent="0.25">
      <c r="A18" s="49" t="s">
        <v>87</v>
      </c>
      <c r="B18" s="49"/>
      <c r="C18" s="53"/>
      <c r="D18" s="53"/>
      <c r="E18" s="59"/>
      <c r="F18" s="59"/>
      <c r="G18" s="15"/>
      <c r="H18" s="2"/>
      <c r="I18" s="2"/>
      <c r="J18" s="2"/>
      <c r="K18" s="2"/>
      <c r="L18" s="2"/>
      <c r="M18" s="16"/>
      <c r="N18" s="17"/>
      <c r="O18" s="18"/>
      <c r="P18" s="2"/>
      <c r="Q18" s="2"/>
      <c r="R18" s="2"/>
      <c r="S18" s="19"/>
      <c r="T18" s="2"/>
      <c r="U18" s="2"/>
      <c r="V18" s="2"/>
      <c r="W18" s="2"/>
      <c r="X18" s="2"/>
      <c r="Y18" s="2"/>
      <c r="Z18" s="2"/>
    </row>
    <row r="19" spans="1:26" ht="14.65" customHeight="1" x14ac:dyDescent="0.25">
      <c r="A19" s="105" t="s">
        <v>88</v>
      </c>
      <c r="B19" s="5">
        <v>1</v>
      </c>
      <c r="C19" s="53" t="str">
        <f>[1]Program_Variables!D24</f>
        <v>Acre</v>
      </c>
      <c r="D19" s="20">
        <v>0</v>
      </c>
      <c r="E19" s="21">
        <v>7.5</v>
      </c>
      <c r="F19" s="55">
        <f>D19*E19*B19</f>
        <v>0</v>
      </c>
      <c r="G19" s="13"/>
      <c r="H19" s="2"/>
      <c r="I19" s="2"/>
      <c r="J19" s="2"/>
      <c r="K19" s="2"/>
      <c r="L19" s="2"/>
      <c r="M19" s="22"/>
      <c r="N19" s="23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9" customHeight="1" x14ac:dyDescent="0.25">
      <c r="A20" s="105" t="s">
        <v>89</v>
      </c>
      <c r="B20" s="5">
        <v>1</v>
      </c>
      <c r="C20" s="53" t="str">
        <f>[1]Program_Variables!D25</f>
        <v>Acre</v>
      </c>
      <c r="D20" s="24">
        <v>2</v>
      </c>
      <c r="E20" s="21">
        <v>8</v>
      </c>
      <c r="F20" s="55">
        <f>D20*E20*B20</f>
        <v>16</v>
      </c>
      <c r="G20" s="13"/>
      <c r="H20" s="2"/>
      <c r="I20" s="2"/>
      <c r="J20" s="2"/>
      <c r="K20" s="2"/>
      <c r="L20" s="2"/>
      <c r="M20" s="22"/>
      <c r="N20" s="23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9" customHeight="1" x14ac:dyDescent="0.25">
      <c r="A21" s="105" t="s">
        <v>90</v>
      </c>
      <c r="B21" s="5">
        <v>1</v>
      </c>
      <c r="C21" s="53" t="str">
        <f>[1]Program_Variables!D26</f>
        <v>Lbs</v>
      </c>
      <c r="D21" s="24">
        <v>0</v>
      </c>
      <c r="E21" s="25">
        <v>0.08</v>
      </c>
      <c r="F21" s="55">
        <f>D21*E21*B21</f>
        <v>0</v>
      </c>
      <c r="G21" s="13"/>
      <c r="H21" s="2"/>
      <c r="I21" s="2"/>
      <c r="J21" s="2"/>
      <c r="K21" s="2"/>
      <c r="L21" s="2"/>
      <c r="M21" s="22"/>
      <c r="N21" s="23"/>
      <c r="O21" s="18"/>
      <c r="P21" s="26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9" customHeight="1" x14ac:dyDescent="0.25">
      <c r="A22" s="105" t="s">
        <v>91</v>
      </c>
      <c r="B22" s="5">
        <v>1</v>
      </c>
      <c r="C22" s="53" t="str">
        <f>[1]Program_Variables!D27</f>
        <v>Acre</v>
      </c>
      <c r="D22" s="24">
        <v>0</v>
      </c>
      <c r="E22" s="21">
        <v>7.5</v>
      </c>
      <c r="F22" s="55">
        <f>D22*E22*B22</f>
        <v>0</v>
      </c>
      <c r="G22" s="13"/>
      <c r="H22" s="2"/>
      <c r="I22" s="2"/>
      <c r="J22" s="2"/>
      <c r="K22" s="2"/>
      <c r="L22" s="2"/>
      <c r="M22" s="22"/>
      <c r="N22" s="23"/>
      <c r="O22" s="18"/>
      <c r="P22" s="26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9" customHeight="1" x14ac:dyDescent="0.25">
      <c r="A23" s="49" t="s">
        <v>17</v>
      </c>
      <c r="B23" s="49"/>
      <c r="C23" s="49"/>
      <c r="D23" s="49"/>
      <c r="E23" s="49"/>
      <c r="F23" s="49"/>
      <c r="G23" s="13"/>
      <c r="H23" s="2"/>
      <c r="I23" s="2"/>
      <c r="J23" s="2"/>
      <c r="K23" s="2"/>
      <c r="L23" s="2"/>
      <c r="M23" s="11"/>
      <c r="N23" s="27"/>
      <c r="O23" s="18"/>
      <c r="P23" s="26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9" customHeight="1" x14ac:dyDescent="0.25">
      <c r="A24" s="49" t="s">
        <v>18</v>
      </c>
      <c r="B24" s="5">
        <v>1</v>
      </c>
      <c r="C24" s="53" t="s">
        <v>19</v>
      </c>
      <c r="D24" s="12">
        <v>3.5654894286999546</v>
      </c>
      <c r="E24" s="28">
        <v>3.89</v>
      </c>
      <c r="F24" s="55">
        <f t="shared" ref="F24:F35" si="2">D24*E24*B24</f>
        <v>13.869753877642824</v>
      </c>
      <c r="G24" s="29"/>
      <c r="H24" s="2"/>
      <c r="I24" s="2"/>
      <c r="J24" s="2"/>
      <c r="K24" s="2"/>
      <c r="L24" s="2"/>
      <c r="M24" s="22"/>
      <c r="N24" s="23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9" customHeight="1" x14ac:dyDescent="0.25">
      <c r="A25" s="49" t="s">
        <v>20</v>
      </c>
      <c r="B25" s="5">
        <v>1</v>
      </c>
      <c r="C25" s="53" t="s">
        <v>14</v>
      </c>
      <c r="D25" s="53">
        <v>1</v>
      </c>
      <c r="E25" s="59">
        <v>10.197893357367464</v>
      </c>
      <c r="F25" s="55">
        <f t="shared" si="2"/>
        <v>10.197893357367464</v>
      </c>
      <c r="G25" s="13"/>
      <c r="H25" s="2"/>
      <c r="I25" s="2"/>
      <c r="J25" s="2"/>
      <c r="K25" s="2"/>
      <c r="L25" s="2"/>
      <c r="M25" s="22"/>
      <c r="N25" s="2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9" customHeight="1" x14ac:dyDescent="0.25">
      <c r="A26" s="49" t="s">
        <v>21</v>
      </c>
      <c r="B26" s="5">
        <v>1</v>
      </c>
      <c r="C26" s="53" t="s">
        <v>19</v>
      </c>
      <c r="D26" s="12">
        <v>2.0274973147153599</v>
      </c>
      <c r="E26" s="28">
        <v>3.89</v>
      </c>
      <c r="F26" s="55">
        <f t="shared" si="2"/>
        <v>7.8869645542427502</v>
      </c>
      <c r="G26" s="13"/>
      <c r="H26" s="2"/>
      <c r="I26" s="2"/>
      <c r="J26" s="2"/>
      <c r="K26" s="2"/>
      <c r="L26" s="2"/>
      <c r="M26" s="22"/>
      <c r="N26" s="2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9" customHeight="1" x14ac:dyDescent="0.25">
      <c r="A27" s="49" t="s">
        <v>22</v>
      </c>
      <c r="B27" s="5">
        <v>1</v>
      </c>
      <c r="C27" s="53" t="s">
        <v>14</v>
      </c>
      <c r="D27" s="53">
        <v>1</v>
      </c>
      <c r="E27" s="59">
        <v>7.0993062992061589</v>
      </c>
      <c r="F27" s="55">
        <f t="shared" si="2"/>
        <v>7.0993062992061589</v>
      </c>
      <c r="G27" s="15"/>
      <c r="H27" s="2"/>
      <c r="I27" s="2"/>
      <c r="J27" s="2"/>
      <c r="K27" s="2"/>
      <c r="L27" s="2"/>
      <c r="M27" s="22"/>
      <c r="N27" s="2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9" customHeight="1" x14ac:dyDescent="0.25">
      <c r="A28" s="49" t="s">
        <v>23</v>
      </c>
      <c r="B28" s="5">
        <v>1</v>
      </c>
      <c r="C28" s="53" t="s">
        <v>24</v>
      </c>
      <c r="D28" s="30">
        <v>0</v>
      </c>
      <c r="E28" s="59">
        <v>0</v>
      </c>
      <c r="F28" s="55">
        <f t="shared" si="2"/>
        <v>0</v>
      </c>
      <c r="G28" s="15"/>
      <c r="H28" s="2"/>
      <c r="I28" s="2"/>
      <c r="J28" s="2"/>
      <c r="K28" s="2"/>
      <c r="L28" s="2"/>
      <c r="M28" s="22"/>
      <c r="N28" s="2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9" customHeight="1" x14ac:dyDescent="0.25">
      <c r="A29" s="49" t="s">
        <v>25</v>
      </c>
      <c r="B29" s="52"/>
      <c r="C29" s="53" t="s">
        <v>24</v>
      </c>
      <c r="D29" s="62">
        <v>0</v>
      </c>
      <c r="E29" s="59">
        <v>0</v>
      </c>
      <c r="F29" s="55">
        <f>D29*E29</f>
        <v>0</v>
      </c>
      <c r="G29" s="13"/>
      <c r="H29" s="2"/>
      <c r="I29" s="2"/>
      <c r="J29" s="2"/>
      <c r="K29" s="2"/>
      <c r="L29" s="2"/>
      <c r="M29" s="22"/>
      <c r="N29" s="2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9" customHeight="1" x14ac:dyDescent="0.25">
      <c r="A30" s="49" t="s">
        <v>26</v>
      </c>
      <c r="B30" s="5">
        <v>1</v>
      </c>
      <c r="C30" s="53" t="s">
        <v>14</v>
      </c>
      <c r="D30" s="31">
        <v>1</v>
      </c>
      <c r="E30" s="21">
        <v>0</v>
      </c>
      <c r="F30" s="55">
        <f t="shared" si="2"/>
        <v>0</v>
      </c>
      <c r="G30" s="13"/>
      <c r="H30" s="2"/>
      <c r="I30" s="2"/>
      <c r="J30" s="2"/>
      <c r="K30" s="2"/>
      <c r="L30" s="2"/>
      <c r="M30" s="22"/>
      <c r="N30" s="2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9" customHeight="1" x14ac:dyDescent="0.25">
      <c r="A31" s="49" t="s">
        <v>92</v>
      </c>
      <c r="B31" s="5">
        <v>1</v>
      </c>
      <c r="C31" s="53" t="str">
        <f>[1]Program_Variables!D30</f>
        <v>Acre</v>
      </c>
      <c r="D31" s="31">
        <v>1</v>
      </c>
      <c r="E31" s="21">
        <v>0</v>
      </c>
      <c r="F31" s="55">
        <f t="shared" si="2"/>
        <v>0</v>
      </c>
      <c r="G31" s="13"/>
      <c r="H31" s="2"/>
      <c r="I31" s="2"/>
      <c r="J31" s="2"/>
      <c r="K31" s="2"/>
      <c r="L31" s="2"/>
      <c r="M31" s="22"/>
      <c r="N31" s="23"/>
      <c r="O31" s="32"/>
      <c r="P31" s="33"/>
      <c r="Q31" s="32"/>
      <c r="R31" s="2"/>
      <c r="S31" s="2"/>
      <c r="T31" s="2"/>
      <c r="U31" s="2"/>
      <c r="V31" s="2"/>
      <c r="W31" s="2"/>
      <c r="X31" s="2"/>
      <c r="Y31" s="2"/>
      <c r="Z31" s="2"/>
    </row>
    <row r="32" spans="1:26" ht="13.9" customHeight="1" x14ac:dyDescent="0.25">
      <c r="A32" s="49" t="s">
        <v>27</v>
      </c>
      <c r="B32" s="5">
        <v>1</v>
      </c>
      <c r="C32" s="53" t="s">
        <v>28</v>
      </c>
      <c r="D32" s="12">
        <v>0.59304888365602659</v>
      </c>
      <c r="E32" s="34">
        <v>11.33</v>
      </c>
      <c r="F32" s="55">
        <f t="shared" si="2"/>
        <v>6.7192438518227817</v>
      </c>
      <c r="G32" s="13"/>
      <c r="H32" s="2"/>
      <c r="I32" s="2"/>
      <c r="J32" s="2"/>
      <c r="K32" s="2"/>
      <c r="L32" s="2"/>
      <c r="M32" s="22"/>
      <c r="N32" s="23"/>
      <c r="O32" s="35"/>
      <c r="P32" s="35"/>
      <c r="Q32" s="35"/>
      <c r="R32" s="2"/>
      <c r="S32" s="2"/>
      <c r="T32" s="2"/>
      <c r="U32" s="2"/>
      <c r="V32" s="2"/>
      <c r="W32" s="2"/>
      <c r="X32" s="2"/>
      <c r="Y32" s="2"/>
      <c r="Z32" s="2"/>
    </row>
    <row r="33" spans="1:26" ht="13.9" customHeight="1" x14ac:dyDescent="0.25">
      <c r="A33" s="49" t="s">
        <v>29</v>
      </c>
      <c r="B33" s="5">
        <v>1</v>
      </c>
      <c r="C33" s="53" t="s">
        <v>14</v>
      </c>
      <c r="D33" s="31">
        <v>1</v>
      </c>
      <c r="E33" s="21">
        <v>7</v>
      </c>
      <c r="F33" s="55">
        <f t="shared" si="2"/>
        <v>7</v>
      </c>
      <c r="G33" s="13"/>
      <c r="H33" s="2"/>
      <c r="I33" s="2"/>
      <c r="J33" s="2"/>
      <c r="K33" s="2"/>
      <c r="L33" s="2"/>
      <c r="M33" s="22"/>
      <c r="N33" s="23"/>
      <c r="O33" s="36"/>
      <c r="P33" s="37"/>
      <c r="Q33" s="38"/>
      <c r="R33" s="2"/>
      <c r="S33" s="2"/>
      <c r="T33" s="2"/>
      <c r="U33" s="2"/>
      <c r="V33" s="2"/>
      <c r="W33" s="2"/>
      <c r="X33" s="2"/>
      <c r="Y33" s="2"/>
      <c r="Z33" s="2"/>
    </row>
    <row r="34" spans="1:26" ht="15" x14ac:dyDescent="0.25">
      <c r="A34" s="49" t="s">
        <v>93</v>
      </c>
      <c r="B34" s="5">
        <v>1</v>
      </c>
      <c r="C34" s="53" t="str">
        <f>[1]Program_Variables!D31</f>
        <v>Acre</v>
      </c>
      <c r="D34" s="31">
        <v>1</v>
      </c>
      <c r="E34" s="21">
        <v>0</v>
      </c>
      <c r="F34" s="55">
        <f t="shared" si="2"/>
        <v>0</v>
      </c>
      <c r="G34" s="15"/>
      <c r="H34" s="2"/>
      <c r="I34" s="2"/>
      <c r="J34" s="2"/>
      <c r="K34" s="2"/>
      <c r="L34" s="39"/>
      <c r="M34" s="22"/>
      <c r="N34" s="23"/>
      <c r="O34" s="36"/>
      <c r="P34" s="37"/>
      <c r="Q34" s="38"/>
      <c r="R34" s="2"/>
      <c r="S34" s="2"/>
      <c r="T34" s="2"/>
      <c r="U34" s="2"/>
      <c r="V34" s="2"/>
      <c r="W34" s="2"/>
      <c r="X34" s="2"/>
      <c r="Y34" s="2"/>
      <c r="Z34" s="2"/>
    </row>
    <row r="35" spans="1:26" ht="13.9" customHeight="1" x14ac:dyDescent="0.25">
      <c r="A35" s="49" t="s">
        <v>30</v>
      </c>
      <c r="B35" s="5">
        <v>1</v>
      </c>
      <c r="C35" s="53" t="s">
        <v>14</v>
      </c>
      <c r="D35" s="31">
        <v>1</v>
      </c>
      <c r="E35" s="21">
        <v>4.8</v>
      </c>
      <c r="F35" s="55">
        <f t="shared" si="2"/>
        <v>4.8</v>
      </c>
      <c r="G35" s="13"/>
      <c r="H35" s="2"/>
      <c r="I35" s="2"/>
      <c r="J35" s="2"/>
      <c r="K35" s="2"/>
      <c r="L35" s="39"/>
      <c r="M35" s="22"/>
      <c r="N35" s="23"/>
      <c r="O35" s="36"/>
      <c r="P35" s="37"/>
      <c r="Q35" s="38"/>
      <c r="R35" s="2"/>
      <c r="S35" s="2"/>
      <c r="T35" s="2"/>
      <c r="U35" s="2"/>
      <c r="V35" s="2"/>
      <c r="W35" s="2"/>
      <c r="X35" s="2"/>
      <c r="Y35" s="2"/>
      <c r="Z35" s="2"/>
    </row>
    <row r="36" spans="1:26" ht="13.9" customHeight="1" x14ac:dyDescent="0.25">
      <c r="A36" s="49" t="s">
        <v>94</v>
      </c>
      <c r="B36" s="5">
        <v>1</v>
      </c>
      <c r="C36" s="53" t="s">
        <v>31</v>
      </c>
      <c r="D36" s="28">
        <v>4.45</v>
      </c>
      <c r="E36" s="55">
        <v>372.55816194028205</v>
      </c>
      <c r="F36" s="55">
        <f>((D36/100)*0.5*SUM(F6:F35)*B36)</f>
        <v>8.2894191031712765</v>
      </c>
      <c r="G36" s="13"/>
      <c r="H36" s="2"/>
      <c r="I36" s="2"/>
      <c r="J36" s="2"/>
      <c r="K36" s="40"/>
      <c r="L36" s="40"/>
      <c r="M36" s="22"/>
      <c r="N36" s="23"/>
      <c r="O36" s="17"/>
      <c r="P36" s="41"/>
      <c r="Q36" s="38"/>
      <c r="R36" s="2"/>
      <c r="S36" s="2"/>
      <c r="T36" s="2"/>
      <c r="U36" s="2"/>
      <c r="V36" s="2"/>
      <c r="W36" s="2"/>
      <c r="X36" s="2"/>
      <c r="Y36" s="2"/>
      <c r="Z36" s="2"/>
    </row>
    <row r="37" spans="1:26" ht="13.9" customHeight="1" x14ac:dyDescent="0.25">
      <c r="A37" s="49" t="s">
        <v>32</v>
      </c>
      <c r="B37" s="5">
        <v>1</v>
      </c>
      <c r="C37" s="53" t="s">
        <v>14</v>
      </c>
      <c r="D37" s="28">
        <v>0</v>
      </c>
      <c r="E37" s="21">
        <v>0</v>
      </c>
      <c r="F37" s="55">
        <f>D37*E37*B37</f>
        <v>0</v>
      </c>
      <c r="G37" s="13"/>
      <c r="H37" s="2"/>
      <c r="I37" s="2"/>
      <c r="J37" s="2"/>
      <c r="K37" s="40"/>
      <c r="L37" s="40"/>
      <c r="M37" s="22"/>
      <c r="N37" s="2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9" customHeight="1" x14ac:dyDescent="0.25">
      <c r="A38" s="49" t="s">
        <v>95</v>
      </c>
      <c r="B38" s="61"/>
      <c r="C38" s="53" t="str">
        <f>IF([1]A2_Budget_Look_Up!B13=1,"Tons"," ")</f>
        <v xml:space="preserve"> </v>
      </c>
      <c r="D38" s="54" t="s">
        <v>104</v>
      </c>
      <c r="E38" s="54" t="s">
        <v>104</v>
      </c>
      <c r="F38" s="55"/>
      <c r="G38" s="13"/>
      <c r="H38" s="2"/>
      <c r="I38" s="2"/>
      <c r="J38" s="2"/>
      <c r="K38" s="40"/>
      <c r="L38" s="40"/>
      <c r="M38" s="22"/>
      <c r="N38" s="1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9" customHeight="1" x14ac:dyDescent="0.25">
      <c r="A39" s="105" t="s">
        <v>96</v>
      </c>
      <c r="B39" s="5">
        <v>1</v>
      </c>
      <c r="C39" s="53" t="str">
        <f>IF([1]A2_Budget_Look_Up!B7=1,"Lbs",[1]C1_Messages_Indicators!B25)</f>
        <v>Bu.</v>
      </c>
      <c r="D39" s="59">
        <v>34</v>
      </c>
      <c r="E39" s="21">
        <v>0</v>
      </c>
      <c r="F39" s="55">
        <f>D39*E39*B39</f>
        <v>0</v>
      </c>
      <c r="G39" s="13"/>
      <c r="H39" s="2"/>
      <c r="I39" s="2"/>
      <c r="J39" s="2"/>
      <c r="K39" s="40"/>
      <c r="L39" s="40"/>
      <c r="M39" s="22"/>
      <c r="N39" s="2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9" customHeight="1" x14ac:dyDescent="0.25">
      <c r="A40" s="105" t="s">
        <v>97</v>
      </c>
      <c r="B40" s="5">
        <v>1</v>
      </c>
      <c r="C40" s="53" t="str">
        <f>IF([1]A2_Budget_Look_Up!B7=1,"Bale",[1]C1_Messages_Indicators!I25)</f>
        <v>Bu.</v>
      </c>
      <c r="D40" s="54">
        <v>34</v>
      </c>
      <c r="E40" s="21">
        <v>0.27</v>
      </c>
      <c r="F40" s="55">
        <f>D40*E40*B40</f>
        <v>9.18</v>
      </c>
      <c r="G40" s="13"/>
      <c r="H40" s="2"/>
      <c r="I40" s="2"/>
      <c r="J40" s="2"/>
      <c r="K40" s="2"/>
      <c r="L40" s="39"/>
      <c r="M40" s="22"/>
      <c r="N40" s="2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9" customHeight="1" x14ac:dyDescent="0.25">
      <c r="A41" s="105" t="s">
        <v>98</v>
      </c>
      <c r="B41" s="5">
        <v>1</v>
      </c>
      <c r="C41" s="53" t="str">
        <f>IF([1]A2_Budget_Look_Up!B7=1,"Bale",[1]C1_Messages_Indicators!I26)</f>
        <v>Bu.</v>
      </c>
      <c r="D41" s="54">
        <v>34</v>
      </c>
      <c r="E41" s="60">
        <v>1.9E-2</v>
      </c>
      <c r="F41" s="55">
        <f>D41*E41*B41</f>
        <v>0.64600000000000002</v>
      </c>
      <c r="G41" s="13"/>
      <c r="H41" s="2"/>
      <c r="I41" s="2"/>
      <c r="J41" s="2"/>
      <c r="K41" s="2"/>
      <c r="L41" s="39"/>
      <c r="M41" s="22"/>
      <c r="N41" s="2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9" customHeight="1" x14ac:dyDescent="0.25">
      <c r="A42" s="49"/>
      <c r="B42" s="52"/>
      <c r="C42" s="53"/>
      <c r="D42" s="54" t="s">
        <v>104</v>
      </c>
      <c r="E42" s="59" t="s">
        <v>104</v>
      </c>
      <c r="F42" s="55"/>
      <c r="G42" s="13"/>
      <c r="H42" s="2"/>
      <c r="I42" s="2"/>
      <c r="J42" s="2"/>
      <c r="K42" s="2"/>
      <c r="L42" s="39"/>
      <c r="M42" s="22"/>
      <c r="N42" s="1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9" customHeight="1" x14ac:dyDescent="0.25">
      <c r="A43" s="49" t="s">
        <v>33</v>
      </c>
      <c r="B43" s="49"/>
      <c r="C43" s="53" t="s">
        <v>14</v>
      </c>
      <c r="D43" s="53">
        <v>1</v>
      </c>
      <c r="E43" s="21">
        <v>0</v>
      </c>
      <c r="F43" s="59">
        <f>D43*E43</f>
        <v>0</v>
      </c>
      <c r="G43" s="13"/>
      <c r="H43" s="2"/>
      <c r="I43" s="2"/>
      <c r="J43" s="2"/>
      <c r="K43" s="2"/>
      <c r="L43" s="39"/>
      <c r="M43" s="16"/>
      <c r="N43" s="2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9" customHeight="1" x14ac:dyDescent="0.25">
      <c r="A44" s="48" t="s">
        <v>34</v>
      </c>
      <c r="B44" s="49"/>
      <c r="C44" s="49"/>
      <c r="D44" s="49"/>
      <c r="E44" s="49"/>
      <c r="F44" s="50">
        <f>SUM(F6:F42)</f>
        <v>390.67358104345334</v>
      </c>
      <c r="G44" s="13"/>
      <c r="H44" s="2"/>
      <c r="I44" s="2"/>
      <c r="J44" s="2"/>
      <c r="K44" s="2"/>
      <c r="L44" s="39"/>
      <c r="M44" s="42"/>
      <c r="N44" s="2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9" customHeight="1" x14ac:dyDescent="0.25">
      <c r="A45" s="48" t="s">
        <v>35</v>
      </c>
      <c r="B45" s="48"/>
      <c r="C45" s="48"/>
      <c r="D45" s="48"/>
      <c r="E45" s="48"/>
      <c r="F45" s="51">
        <f>F3-F43-F44</f>
        <v>119.32641895654666</v>
      </c>
      <c r="G45" s="13"/>
      <c r="H45" s="2"/>
      <c r="I45" s="2"/>
      <c r="J45" s="2"/>
      <c r="K45" s="2"/>
      <c r="L45" s="39"/>
      <c r="M45" s="43"/>
      <c r="N45" s="2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9" customHeight="1" x14ac:dyDescent="0.25">
      <c r="A46" s="48" t="s">
        <v>36</v>
      </c>
      <c r="B46" s="49"/>
      <c r="C46" s="49"/>
      <c r="D46" s="49"/>
      <c r="E46" s="49"/>
      <c r="F46" s="49"/>
      <c r="G46" s="13"/>
      <c r="H46" s="2"/>
      <c r="I46" s="2"/>
      <c r="J46" s="2"/>
      <c r="K46" s="2"/>
      <c r="L46" s="39"/>
      <c r="M46" s="11"/>
      <c r="N46" s="1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9" customHeight="1" x14ac:dyDescent="0.25">
      <c r="A47" s="49" t="s">
        <v>17</v>
      </c>
      <c r="B47" s="52"/>
      <c r="C47" s="53" t="s">
        <v>14</v>
      </c>
      <c r="D47" s="53">
        <v>1</v>
      </c>
      <c r="E47" s="54">
        <v>78.542659206392671</v>
      </c>
      <c r="F47" s="55">
        <f>D47*E47</f>
        <v>78.542659206392671</v>
      </c>
      <c r="G47" s="13"/>
      <c r="H47" s="2"/>
      <c r="I47" s="2"/>
      <c r="J47" s="2"/>
      <c r="K47" s="2"/>
      <c r="L47" s="39"/>
      <c r="M47" s="16"/>
      <c r="N47" s="1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9" customHeight="1" x14ac:dyDescent="0.25">
      <c r="A48" s="49" t="s">
        <v>37</v>
      </c>
      <c r="B48" s="52"/>
      <c r="C48" s="53" t="s">
        <v>14</v>
      </c>
      <c r="D48" s="53">
        <v>1</v>
      </c>
      <c r="E48" s="54">
        <v>0</v>
      </c>
      <c r="F48" s="55">
        <f>D48*E48</f>
        <v>0</v>
      </c>
      <c r="G48" s="13"/>
      <c r="H48" s="44"/>
      <c r="I48" s="11"/>
      <c r="J48" s="11"/>
      <c r="K48" s="2"/>
      <c r="L48" s="39"/>
      <c r="M48" s="16"/>
      <c r="N48" s="1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9" customHeight="1" x14ac:dyDescent="0.25">
      <c r="A49" s="49" t="s">
        <v>99</v>
      </c>
      <c r="B49" s="52"/>
      <c r="C49" s="53" t="s">
        <v>14</v>
      </c>
      <c r="D49" s="53">
        <v>1</v>
      </c>
      <c r="E49" s="54">
        <v>3.9271329603196339</v>
      </c>
      <c r="F49" s="55">
        <f>D49*E49</f>
        <v>3.9271329603196339</v>
      </c>
      <c r="G49" s="15"/>
      <c r="H49" s="11"/>
      <c r="I49" s="11"/>
      <c r="J49" s="11"/>
      <c r="K49" s="17"/>
      <c r="L49" s="17"/>
      <c r="M49" s="16"/>
      <c r="N49" s="1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9" customHeight="1" x14ac:dyDescent="0.25">
      <c r="A50" s="48" t="s">
        <v>38</v>
      </c>
      <c r="B50" s="49"/>
      <c r="C50" s="49"/>
      <c r="D50" s="49"/>
      <c r="E50" s="49"/>
      <c r="F50" s="50">
        <f>SUM(F47:F49)</f>
        <v>82.46979216671231</v>
      </c>
      <c r="G50" s="13"/>
      <c r="H50" s="11"/>
      <c r="I50" s="11"/>
      <c r="J50" s="11"/>
      <c r="K50" s="17"/>
      <c r="L50" s="17"/>
      <c r="M50" s="42"/>
      <c r="N50" s="1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9" customHeight="1" x14ac:dyDescent="0.25">
      <c r="A51" s="48" t="s">
        <v>39</v>
      </c>
      <c r="B51" s="48"/>
      <c r="C51" s="48"/>
      <c r="D51" s="48"/>
      <c r="E51" s="48"/>
      <c r="F51" s="51">
        <f>F44+F50</f>
        <v>473.14337321016563</v>
      </c>
      <c r="G51" s="13"/>
      <c r="H51" s="11"/>
      <c r="I51" s="11"/>
      <c r="J51" s="11"/>
      <c r="K51" s="17"/>
      <c r="L51" s="17"/>
      <c r="M51" s="43"/>
      <c r="N51" s="1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9" customHeight="1" x14ac:dyDescent="0.25">
      <c r="A52" s="56" t="s">
        <v>40</v>
      </c>
      <c r="B52" s="56"/>
      <c r="C52" s="56"/>
      <c r="D52" s="56"/>
      <c r="E52" s="56"/>
      <c r="F52" s="57">
        <f>F3-F43-F51</f>
        <v>36.856626789834365</v>
      </c>
      <c r="G52" s="29"/>
      <c r="H52" s="11"/>
      <c r="I52" s="11"/>
      <c r="J52" s="11"/>
      <c r="K52" s="17"/>
      <c r="L52" s="17"/>
      <c r="M52" s="43"/>
      <c r="N52" s="1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7.15" customHeight="1" x14ac:dyDescent="0.25">
      <c r="A53" s="58"/>
      <c r="B53" s="58"/>
      <c r="C53" s="58"/>
      <c r="D53" s="58"/>
      <c r="E53" s="58"/>
      <c r="F53" s="58"/>
      <c r="G53" s="14"/>
      <c r="H53" s="11"/>
      <c r="I53" s="11"/>
      <c r="J53" s="11"/>
      <c r="K53" s="17"/>
      <c r="L53" s="17"/>
      <c r="M53" s="17"/>
      <c r="N53" s="1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9" customHeight="1" x14ac:dyDescent="0.25">
      <c r="A54" s="49" t="s">
        <v>100</v>
      </c>
      <c r="B54" s="49"/>
      <c r="C54" s="53"/>
      <c r="D54" s="53"/>
      <c r="E54" s="54"/>
      <c r="F54" s="59"/>
      <c r="G54" s="13"/>
      <c r="H54" s="11"/>
      <c r="I54" s="11"/>
      <c r="J54" s="11"/>
      <c r="K54" s="17"/>
      <c r="L54" s="17"/>
      <c r="M54" s="17"/>
      <c r="N54" s="1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9" customHeight="1" x14ac:dyDescent="0.25">
      <c r="A55" s="49" t="s">
        <v>101</v>
      </c>
      <c r="B55" s="49"/>
      <c r="C55" s="53"/>
      <c r="D55" s="53"/>
      <c r="E55" s="54"/>
      <c r="F55" s="59"/>
      <c r="G55" s="13"/>
      <c r="H55" s="11"/>
      <c r="I55" s="11"/>
      <c r="J55" s="11"/>
      <c r="K55" s="17"/>
      <c r="L55" s="17"/>
      <c r="M55" s="17"/>
      <c r="N55" s="1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9" customHeight="1" x14ac:dyDescent="0.25">
      <c r="A56" s="49" t="s">
        <v>102</v>
      </c>
      <c r="B56" s="48"/>
      <c r="C56" s="48"/>
      <c r="D56" s="48"/>
      <c r="E56" s="48"/>
      <c r="F56" s="51"/>
      <c r="G56" s="13"/>
      <c r="H56" s="11"/>
      <c r="I56" s="11"/>
      <c r="J56" s="11"/>
      <c r="K56" s="17"/>
      <c r="L56" s="17"/>
      <c r="M56" s="17"/>
      <c r="N56" s="1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9" customHeight="1" x14ac:dyDescent="0.25">
      <c r="A57" s="49"/>
      <c r="B57" s="48"/>
      <c r="C57" s="48"/>
      <c r="D57" s="48"/>
      <c r="E57" s="48"/>
      <c r="F57" s="51"/>
      <c r="G57" s="8"/>
      <c r="H57" s="11"/>
      <c r="I57" s="11"/>
      <c r="J57" s="11"/>
      <c r="K57" s="17"/>
      <c r="L57" s="17"/>
      <c r="M57" s="17"/>
      <c r="N57" s="1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.75" customHeight="1" x14ac:dyDescent="0.25">
      <c r="A58" s="106"/>
      <c r="B58" s="107"/>
      <c r="C58" s="107"/>
      <c r="D58" s="107"/>
      <c r="E58" s="107"/>
      <c r="F58" s="108"/>
      <c r="G58" s="109"/>
      <c r="H58" s="2"/>
      <c r="I58" s="2"/>
      <c r="J58" s="2"/>
      <c r="K58" s="17"/>
      <c r="L58" s="17"/>
      <c r="M58" s="17"/>
      <c r="N58" s="1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9" customHeight="1" x14ac:dyDescent="0.2">
      <c r="A59" s="39"/>
      <c r="B59" s="39"/>
      <c r="C59" s="39"/>
      <c r="D59" s="39"/>
      <c r="E59" s="39"/>
      <c r="F59" s="3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9" customHeight="1" x14ac:dyDescent="0.2">
      <c r="A60" s="39"/>
      <c r="B60" s="39"/>
      <c r="C60" s="39"/>
      <c r="D60" s="39"/>
      <c r="E60" s="39"/>
      <c r="F60" s="3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9" customHeight="1" x14ac:dyDescent="0.2">
      <c r="A61" s="39"/>
      <c r="B61" s="39"/>
      <c r="C61" s="39"/>
      <c r="D61" s="39"/>
      <c r="E61" s="39"/>
      <c r="F61" s="3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9" customHeight="1" x14ac:dyDescent="0.25">
      <c r="A62" s="11"/>
      <c r="B62" s="11"/>
      <c r="C62" s="4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9" customHeight="1" x14ac:dyDescent="0.25">
      <c r="A63" s="11"/>
      <c r="B63" s="46"/>
      <c r="C63" s="4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9" customHeight="1" x14ac:dyDescent="0.25">
      <c r="A64" s="11"/>
      <c r="B64" s="46"/>
      <c r="C64" s="4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9" customHeight="1" x14ac:dyDescent="0.25">
      <c r="A65" s="11"/>
      <c r="B65" s="46"/>
      <c r="C65" s="4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9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  <row r="60792" spans="8:9" x14ac:dyDescent="0.2">
      <c r="H60792"/>
      <c r="I60792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2021-11-22T08:42:57Z</dcterms:created>
  <dcterms:modified xsi:type="dcterms:W3CDTF">2022-03-17T02:01:45Z</dcterms:modified>
</cp:coreProperties>
</file>