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CFE917BB-305F-4295-B9CE-360A55F77EE9}" xr6:coauthVersionLast="47" xr6:coauthVersionMax="47" xr10:uidLastSave="{00000000-0000-0000-0000-000000000000}"/>
  <bookViews>
    <workbookView xWindow="780" yWindow="780" windowWidth="22905" windowHeight="15180" activeTab="1" xr2:uid="{7FF37851-9356-4E5A-93D0-2528352186CD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A57" i="1"/>
  <c r="F48" i="1"/>
  <c r="F47" i="1"/>
  <c r="F43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29" i="1" l="1"/>
  <c r="F41" i="1"/>
  <c r="F49" i="1"/>
  <c r="F50" i="1" s="1"/>
  <c r="F39" i="1"/>
  <c r="F28" i="1"/>
  <c r="F36" i="1" s="1"/>
  <c r="F44" i="1" s="1"/>
  <c r="F51" i="1" l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FAFA1C5-7BA1-482A-A3B1-CB3DDA2B9E28}">
      <text>
        <r>
          <rPr>
            <sz val="9"/>
            <color indexed="81"/>
            <rFont val="Tahoma"/>
            <family val="2"/>
          </rPr>
          <t>Seeding rate of 150,000 seed per acre at $0.38/thousand seed.</t>
        </r>
      </text>
    </comment>
    <comment ref="F13" authorId="0" shapeId="0" xr:uid="{05EF0FA6-F22C-420D-B336-E593A8AAAED2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1 pt Select Max at $12.80/pt
3.5 oz Zidua SC at $5.75/oz
1.5 oz Flexstar at $0.52/oz
12.8 oz Outlook at $1.10/oz
32 oz Gramoxone at $0.22/oz
0.3 oz First Rate at $42.57/oz
0.125 oz Python at $11.86/oz</t>
        </r>
      </text>
    </comment>
    <comment ref="F14" authorId="0" shapeId="0" xr:uid="{A18F1DF0-7F6D-4C31-9D09-ED13EC1F851E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175338FE-DAE2-47C6-9FB2-657E01AC2F52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</t>
        </r>
      </text>
    </comment>
  </commentList>
</comments>
</file>

<file path=xl/sharedStrings.xml><?xml version="1.0" encoding="utf-8"?>
<sst xmlns="http://schemas.openxmlformats.org/spreadsheetml/2006/main" count="166" uniqueCount="107">
  <si>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</si>
  <si>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</si>
  <si>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</si>
  <si>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</si>
  <si>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</si>
  <si>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</si>
  <si>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</si>
  <si>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</si>
  <si>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</si>
  <si>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</si>
  <si>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</si>
  <si>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</si>
  <si>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</si>
  <si>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</si>
  <si>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</si>
  <si>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</si>
  <si>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</si>
  <si>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</si>
  <si>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</si>
  <si>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</si>
  <si>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</si>
  <si>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</si>
  <si>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</si>
  <si>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</si>
  <si>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</si>
  <si>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</si>
  <si>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</si>
  <si>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</si>
  <si>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</si>
  <si>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</si>
  <si>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</si>
  <si>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</si>
  <si>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</si>
  <si>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</si>
  <si>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</si>
  <si>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</si>
  <si>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</si>
  <si>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</si>
  <si>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</si>
  <si>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</si>
  <si>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</si>
  <si>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</si>
  <si>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</si>
  <si>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</si>
  <si>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</si>
  <si>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</si>
  <si>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</si>
  <si>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</si>
  <si>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</si>
  <si>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</si>
  <si>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</si>
  <si>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</si>
  <si>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</si>
  <si>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</si>
  <si>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</si>
  <si>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</si>
  <si>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</si>
  <si>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</si>
  <si>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</si>
  <si>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</si>
  <si>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</si>
  <si>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</si>
  <si>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</si>
  <si>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</si>
  <si>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1 pt Select Max, 3.5 oz Zidua SC</t>
  </si>
  <si>
    <t>0.3 oz First Rate, 0.125 oz Python</t>
  </si>
  <si>
    <t>1.5 pt Flexstar,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</si>
  <si>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</si>
  <si>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</si>
  <si>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</si>
  <si>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</si>
  <si>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</si>
  <si>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</si>
  <si>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</si>
  <si>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</si>
  <si>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</si>
  <si>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</si>
  <si>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</si>
  <si>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**See field activities tab for a breakdown of equipment usage.</t>
  </si>
  <si>
    <t>Table 30. 2022 Soybean Enterprise Budget, Conventional, Center Pivot Irrigation</t>
  </si>
  <si>
    <t>Table A-30. Soybean Field Activities, Conventional, Center Pivot Irrigation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</si>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</sst>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2" fontId="8" fillId="4" borderId="0" xfId="0" applyNumberFormat="1" applyFont="1" applyFill="1" applyAlignment="1" applyProtection="1">
      <alignment horizontal="right" vertical="center"/>
      <protection locked="0"/>
    </xf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6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7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4" fontId="10" fillId="2" borderId="25" xfId="0" applyNumberFormat="1" applyFont="1" applyFill="1" applyBorder="1" applyAlignment="1">
      <alignment horizontal="right"/>
    </xf>
    <xf numFmtId="4" fontId="11" fillId="3" borderId="26" xfId="0" applyNumberFormat="1" applyFont="1" applyFill="1" applyBorder="1"/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4_SoybeanConv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9">
          <cell r="B69" t="str">
            <v>Note 4: Cottonseed value deducted from post-harvest expenses for calculating operating expenses.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3DBD-10E9-40E0-AA2A-DFF0D911D879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11"/>
      <c r="B1" s="11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2" t="s">
        <v>80</v>
      </c>
      <c r="B2" s="113"/>
      <c r="C2" s="113"/>
      <c r="D2" s="113"/>
      <c r="E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9" t="s">
        <v>40</v>
      </c>
      <c r="B3" s="50" t="s">
        <v>41</v>
      </c>
      <c r="C3" s="51" t="s">
        <v>42</v>
      </c>
      <c r="D3" s="52" t="s">
        <v>43</v>
      </c>
      <c r="E3" s="52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3" t="s">
        <v>45</v>
      </c>
      <c r="B4" s="54" t="s">
        <v>46</v>
      </c>
      <c r="C4" s="55" t="s">
        <v>47</v>
      </c>
      <c r="D4" s="56"/>
      <c r="E4" s="57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8" t="s">
        <v>48</v>
      </c>
      <c r="B5" s="54" t="s">
        <v>49</v>
      </c>
      <c r="C5" s="55" t="s">
        <v>47</v>
      </c>
      <c r="D5" s="59"/>
      <c r="E5" s="60">
        <v>6.2792234238338898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1" t="s">
        <v>50</v>
      </c>
      <c r="B6" s="62" t="s">
        <v>51</v>
      </c>
      <c r="C6" s="55" t="s">
        <v>52</v>
      </c>
      <c r="D6" s="63" t="s">
        <v>53</v>
      </c>
      <c r="E6" s="60">
        <v>16.236883644599509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8" t="s">
        <v>48</v>
      </c>
      <c r="B7" s="54" t="s">
        <v>49</v>
      </c>
      <c r="C7" s="64" t="s">
        <v>54</v>
      </c>
      <c r="D7" s="63"/>
      <c r="E7" s="60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61" t="s">
        <v>55</v>
      </c>
      <c r="B8" s="62" t="s">
        <v>56</v>
      </c>
      <c r="C8" s="63" t="s">
        <v>57</v>
      </c>
      <c r="D8" s="63" t="s">
        <v>58</v>
      </c>
      <c r="E8" s="60">
        <v>88.86007177170211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8" t="s">
        <v>59</v>
      </c>
      <c r="B9" s="54" t="s">
        <v>49</v>
      </c>
      <c r="C9" s="63" t="s">
        <v>54</v>
      </c>
      <c r="D9" s="63"/>
      <c r="E9" s="60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8" t="s">
        <v>60</v>
      </c>
      <c r="B10" s="54" t="s">
        <v>49</v>
      </c>
      <c r="C10" s="63" t="s">
        <v>61</v>
      </c>
      <c r="D10" s="63" t="s">
        <v>62</v>
      </c>
      <c r="E10" s="60">
        <v>67.440261548754606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8" t="s">
        <v>50</v>
      </c>
      <c r="B11" s="54" t="s">
        <v>51</v>
      </c>
      <c r="C11" s="63" t="s">
        <v>14</v>
      </c>
      <c r="D11" s="63" t="s">
        <v>63</v>
      </c>
      <c r="E11" s="60">
        <v>29.60688364459951</v>
      </c>
      <c r="F11" s="3"/>
      <c r="G11" s="3"/>
      <c r="H11" s="3"/>
      <c r="I11" s="6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8" t="s">
        <v>50</v>
      </c>
      <c r="B12" s="66" t="s">
        <v>51</v>
      </c>
      <c r="C12" s="63" t="s">
        <v>14</v>
      </c>
      <c r="D12" s="63" t="s">
        <v>64</v>
      </c>
      <c r="E12" s="60">
        <v>37.321883644599509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8" t="s">
        <v>50</v>
      </c>
      <c r="B13" s="66" t="s">
        <v>51</v>
      </c>
      <c r="C13" s="63" t="s">
        <v>14</v>
      </c>
      <c r="D13" s="63" t="s">
        <v>65</v>
      </c>
      <c r="E13" s="60">
        <v>18.650383644599508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8" t="s">
        <v>50</v>
      </c>
      <c r="B14" s="66" t="s">
        <v>51</v>
      </c>
      <c r="C14" s="63" t="s">
        <v>14</v>
      </c>
      <c r="D14" s="63" t="s">
        <v>66</v>
      </c>
      <c r="E14" s="60">
        <v>19.256883644599512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1" t="s">
        <v>67</v>
      </c>
      <c r="B15" s="62"/>
      <c r="C15" s="63" t="s">
        <v>15</v>
      </c>
      <c r="D15" s="63" t="s">
        <v>68</v>
      </c>
      <c r="E15" s="60">
        <v>29.419999999999998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 x14ac:dyDescent="0.25">
      <c r="A16" s="67" t="s">
        <v>67</v>
      </c>
      <c r="B16" s="68"/>
      <c r="C16" s="69" t="s">
        <v>69</v>
      </c>
      <c r="D16" s="63" t="s">
        <v>70</v>
      </c>
      <c r="E16" s="60">
        <v>31.700000000000003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1" t="s">
        <v>71</v>
      </c>
      <c r="B17" s="62" t="s">
        <v>72</v>
      </c>
      <c r="C17" s="70" t="s">
        <v>73</v>
      </c>
      <c r="D17" s="71"/>
      <c r="E17" s="72">
        <v>17.881574328152702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1" t="s">
        <v>74</v>
      </c>
      <c r="B18" s="62" t="s">
        <v>75</v>
      </c>
      <c r="C18" s="70" t="s">
        <v>73</v>
      </c>
      <c r="D18" s="73"/>
      <c r="E18" s="74">
        <v>1.9534425333562258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thickBot="1" x14ac:dyDescent="0.25">
      <c r="A19" s="75" t="s">
        <v>76</v>
      </c>
      <c r="B19" s="76"/>
      <c r="C19" s="69" t="s">
        <v>73</v>
      </c>
      <c r="D19" s="77"/>
      <c r="E19" s="78">
        <v>6.050111419456794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79" t="s">
        <v>77</v>
      </c>
      <c r="B20" s="62"/>
      <c r="C20" s="80"/>
      <c r="D20" s="6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2"/>
      <c r="B21" s="62"/>
      <c r="C21" s="80"/>
      <c r="D21" s="6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2"/>
      <c r="B22" s="62"/>
      <c r="C22" s="80"/>
      <c r="D22" s="6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2"/>
      <c r="B23" s="62"/>
      <c r="C23" s="80"/>
      <c r="D23" s="6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2"/>
      <c r="B24" s="62"/>
      <c r="C24" s="80"/>
      <c r="D24" s="6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4A08-EA6A-4153-BBFC-55CBB7B33041}">
  <sheetPr>
    <pageSetUpPr fitToPage="1"/>
  </sheetPr>
  <dimension ref="A1:Z60792"/>
  <sheetViews>
    <sheetView tabSelected="1" zoomScaleNormal="100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2" t="s">
        <v>79</v>
      </c>
      <c r="B1" s="102"/>
      <c r="C1" s="102"/>
      <c r="D1" s="102"/>
      <c r="E1" s="102"/>
      <c r="F1" s="103"/>
      <c r="G1" s="1"/>
      <c r="H1" s="24"/>
      <c r="I1" s="24"/>
      <c r="J1" s="24"/>
      <c r="K1" s="24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2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5"/>
      <c r="H2" s="24" t="s">
        <v>78</v>
      </c>
      <c r="I2" s="24"/>
      <c r="J2" s="24"/>
      <c r="K2" s="24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1" t="s">
        <v>6</v>
      </c>
      <c r="B3" s="6">
        <v>1</v>
      </c>
      <c r="C3" s="87" t="s">
        <v>104</v>
      </c>
      <c r="D3" s="7">
        <v>60</v>
      </c>
      <c r="E3" s="7">
        <v>15</v>
      </c>
      <c r="F3" s="89">
        <f>D3*E3*B3</f>
        <v>900</v>
      </c>
      <c r="G3" s="8"/>
      <c r="H3" s="24"/>
      <c r="I3" s="24"/>
      <c r="J3" s="24"/>
      <c r="K3" s="24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3"/>
      <c r="B4" s="86"/>
      <c r="C4" s="87"/>
      <c r="D4" s="88"/>
      <c r="E4" s="93"/>
      <c r="F4" s="89"/>
      <c r="G4" s="10"/>
      <c r="H4" s="24"/>
      <c r="I4" s="24"/>
      <c r="J4" s="24"/>
      <c r="K4" s="24"/>
      <c r="L4" s="3"/>
      <c r="M4" s="3"/>
      <c r="N4" s="3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82" t="s">
        <v>7</v>
      </c>
      <c r="B5" s="83"/>
      <c r="C5" s="99" t="s">
        <v>2</v>
      </c>
      <c r="D5" s="99" t="s">
        <v>8</v>
      </c>
      <c r="E5" s="100" t="s">
        <v>9</v>
      </c>
      <c r="F5" s="99" t="s">
        <v>10</v>
      </c>
      <c r="G5" s="10"/>
      <c r="H5" s="24"/>
      <c r="I5" s="24"/>
      <c r="J5" s="24"/>
      <c r="K5" s="24"/>
      <c r="L5" s="12"/>
      <c r="M5" s="3"/>
      <c r="N5" s="3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83" t="s">
        <v>81</v>
      </c>
      <c r="B6" s="6">
        <v>1</v>
      </c>
      <c r="C6" s="97" t="s">
        <v>11</v>
      </c>
      <c r="D6" s="98">
        <v>150</v>
      </c>
      <c r="E6" s="93">
        <v>0.38</v>
      </c>
      <c r="F6" s="89">
        <f>D6*E6*B6</f>
        <v>57</v>
      </c>
      <c r="G6" s="10"/>
      <c r="H6" s="24"/>
      <c r="I6" s="24"/>
      <c r="J6" s="24"/>
      <c r="K6" s="24"/>
      <c r="L6" s="3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83" t="s">
        <v>12</v>
      </c>
      <c r="B7" s="6">
        <v>1</v>
      </c>
      <c r="C7" s="87" t="s">
        <v>105</v>
      </c>
      <c r="D7" s="93">
        <v>0</v>
      </c>
      <c r="E7" s="13">
        <f>990/2000</f>
        <v>0.495</v>
      </c>
      <c r="F7" s="89">
        <f t="shared" ref="F7:F17" si="0">D7*E7*B7</f>
        <v>0</v>
      </c>
      <c r="G7" s="10"/>
      <c r="H7" s="24"/>
      <c r="I7" s="24"/>
      <c r="J7" s="24"/>
      <c r="K7" s="24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3" t="s">
        <v>82</v>
      </c>
      <c r="B8" s="6">
        <v>1</v>
      </c>
      <c r="C8" s="87" t="s">
        <v>105</v>
      </c>
      <c r="D8" s="93">
        <v>90</v>
      </c>
      <c r="E8" s="13">
        <f>930/2000</f>
        <v>0.46500000000000002</v>
      </c>
      <c r="F8" s="89">
        <f t="shared" si="0"/>
        <v>41.85</v>
      </c>
      <c r="G8" s="5"/>
      <c r="H8" s="24"/>
      <c r="I8" s="24"/>
      <c r="J8" s="24"/>
      <c r="K8" s="24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3" t="s">
        <v>83</v>
      </c>
      <c r="B9" s="6">
        <v>1</v>
      </c>
      <c r="C9" s="87" t="s">
        <v>105</v>
      </c>
      <c r="D9" s="93">
        <v>100</v>
      </c>
      <c r="E9" s="13">
        <f>890/2000</f>
        <v>0.44500000000000001</v>
      </c>
      <c r="F9" s="89">
        <f t="shared" si="0"/>
        <v>44.5</v>
      </c>
      <c r="G9" s="8"/>
      <c r="H9" s="24"/>
      <c r="I9" s="24"/>
      <c r="J9" s="24"/>
      <c r="K9" s="24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3" t="s">
        <v>84</v>
      </c>
      <c r="B10" s="6">
        <v>1</v>
      </c>
      <c r="C10" s="87" t="s">
        <v>105</v>
      </c>
      <c r="D10" s="93">
        <v>0</v>
      </c>
      <c r="E10" s="13">
        <f>735/2000</f>
        <v>0.36749999999999999</v>
      </c>
      <c r="F10" s="89">
        <f t="shared" si="0"/>
        <v>0</v>
      </c>
      <c r="G10" s="14"/>
      <c r="H10" s="24"/>
      <c r="I10" s="24"/>
      <c r="J10" s="24"/>
      <c r="K10" s="24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3" t="s">
        <v>85</v>
      </c>
      <c r="B11" s="6">
        <v>1</v>
      </c>
      <c r="C11" s="87" t="s">
        <v>105</v>
      </c>
      <c r="D11" s="93">
        <v>0</v>
      </c>
      <c r="E11" s="13">
        <v>1.28</v>
      </c>
      <c r="F11" s="89">
        <f t="shared" si="0"/>
        <v>0</v>
      </c>
      <c r="G11" s="104"/>
      <c r="H11" s="105"/>
      <c r="I11" s="24"/>
      <c r="J11" s="24"/>
      <c r="K11" s="24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3" t="s">
        <v>86</v>
      </c>
      <c r="B12" s="6">
        <v>1</v>
      </c>
      <c r="C12" s="87" t="s">
        <v>13</v>
      </c>
      <c r="D12" s="87">
        <v>1</v>
      </c>
      <c r="E12" s="93">
        <v>0</v>
      </c>
      <c r="F12" s="89">
        <f t="shared" si="0"/>
        <v>0</v>
      </c>
      <c r="G12" s="14"/>
      <c r="H12" s="9"/>
      <c r="I12" s="24"/>
      <c r="J12" s="24"/>
      <c r="K12" s="24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3" t="s">
        <v>14</v>
      </c>
      <c r="B13" s="6">
        <v>1</v>
      </c>
      <c r="C13" s="87" t="s">
        <v>13</v>
      </c>
      <c r="D13" s="87">
        <v>1</v>
      </c>
      <c r="E13" s="93">
        <v>99.08850000000001</v>
      </c>
      <c r="F13" s="89">
        <f t="shared" si="0"/>
        <v>99.08850000000001</v>
      </c>
      <c r="G13" s="8"/>
      <c r="H13" s="9"/>
      <c r="I13" s="24"/>
      <c r="J13" s="24"/>
      <c r="K13" s="24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3" t="s">
        <v>15</v>
      </c>
      <c r="B14" s="6">
        <v>1</v>
      </c>
      <c r="C14" s="87" t="s">
        <v>13</v>
      </c>
      <c r="D14" s="87">
        <v>1</v>
      </c>
      <c r="E14" s="93">
        <v>21.419999999999998</v>
      </c>
      <c r="F14" s="89">
        <f t="shared" si="0"/>
        <v>21.419999999999998</v>
      </c>
      <c r="G14" s="14"/>
      <c r="H14" s="9"/>
      <c r="I14" s="24"/>
      <c r="J14" s="24"/>
      <c r="K14" s="81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3" t="s">
        <v>69</v>
      </c>
      <c r="B15" s="6">
        <v>1</v>
      </c>
      <c r="C15" s="87" t="s">
        <v>13</v>
      </c>
      <c r="D15" s="87">
        <v>1</v>
      </c>
      <c r="E15" s="93">
        <v>23.700000000000003</v>
      </c>
      <c r="F15" s="89">
        <f t="shared" si="0"/>
        <v>23.700000000000003</v>
      </c>
      <c r="G15" s="14"/>
      <c r="H15" s="9"/>
      <c r="I15" s="24"/>
      <c r="J15" s="24"/>
      <c r="K15" s="24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3" t="s">
        <v>87</v>
      </c>
      <c r="B16" s="6">
        <v>1</v>
      </c>
      <c r="C16" s="87" t="s">
        <v>13</v>
      </c>
      <c r="D16" s="87">
        <v>1</v>
      </c>
      <c r="E16" s="93">
        <v>0</v>
      </c>
      <c r="F16" s="89">
        <f t="shared" si="0"/>
        <v>0</v>
      </c>
      <c r="G16" s="16"/>
      <c r="H16" s="9"/>
      <c r="I16" s="24"/>
      <c r="J16" s="24"/>
      <c r="K16" s="2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3" t="s">
        <v>87</v>
      </c>
      <c r="B17" s="6">
        <v>1</v>
      </c>
      <c r="C17" s="87" t="s">
        <v>13</v>
      </c>
      <c r="D17" s="87">
        <v>1</v>
      </c>
      <c r="E17" s="93">
        <v>0</v>
      </c>
      <c r="F17" s="89">
        <f t="shared" si="0"/>
        <v>0</v>
      </c>
      <c r="G17" s="16"/>
      <c r="H17" s="9"/>
      <c r="I17" s="24"/>
      <c r="J17" s="24"/>
      <c r="K17" s="2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3" t="s">
        <v>88</v>
      </c>
      <c r="B18" s="83"/>
      <c r="C18" s="87"/>
      <c r="D18" s="87"/>
      <c r="E18" s="93"/>
      <c r="F18" s="93"/>
      <c r="G18" s="16"/>
      <c r="H18" s="9"/>
      <c r="I18" s="24"/>
      <c r="J18" s="24"/>
      <c r="K18" s="24"/>
      <c r="L18" s="3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6" t="s">
        <v>89</v>
      </c>
      <c r="B19" s="6">
        <v>1</v>
      </c>
      <c r="C19" s="87" t="s">
        <v>13</v>
      </c>
      <c r="D19" s="21">
        <v>0</v>
      </c>
      <c r="E19" s="22">
        <v>7.5</v>
      </c>
      <c r="F19" s="89">
        <f>D19*E19*B19</f>
        <v>0</v>
      </c>
      <c r="G19" s="14"/>
      <c r="H19" s="9"/>
      <c r="I19" s="24"/>
      <c r="J19" s="24"/>
      <c r="K19" s="24"/>
      <c r="L19" s="3"/>
      <c r="M19" s="23"/>
      <c r="N19" s="24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6" t="s">
        <v>90</v>
      </c>
      <c r="B20" s="6">
        <v>1</v>
      </c>
      <c r="C20" s="87" t="s">
        <v>13</v>
      </c>
      <c r="D20" s="25">
        <v>2</v>
      </c>
      <c r="E20" s="22">
        <v>8</v>
      </c>
      <c r="F20" s="89">
        <f>D20*E20*B20</f>
        <v>16</v>
      </c>
      <c r="G20" s="14"/>
      <c r="H20" s="9"/>
      <c r="I20" s="24"/>
      <c r="J20" s="24"/>
      <c r="K20" s="24"/>
      <c r="L20" s="3"/>
      <c r="M20" s="23"/>
      <c r="N20" s="24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6" t="s">
        <v>91</v>
      </c>
      <c r="B21" s="6">
        <v>1</v>
      </c>
      <c r="C21" s="87" t="s">
        <v>105</v>
      </c>
      <c r="D21" s="25">
        <v>0</v>
      </c>
      <c r="E21" s="26">
        <v>0.08</v>
      </c>
      <c r="F21" s="89">
        <f>D21*E21*B21</f>
        <v>0</v>
      </c>
      <c r="G21" s="14"/>
      <c r="H21" s="9"/>
      <c r="I21" s="24"/>
      <c r="J21" s="24"/>
      <c r="K21" s="24"/>
      <c r="L21" s="3"/>
      <c r="M21" s="23"/>
      <c r="N21" s="24"/>
      <c r="O21" s="19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6" t="s">
        <v>92</v>
      </c>
      <c r="B22" s="6">
        <v>1</v>
      </c>
      <c r="C22" s="87" t="s">
        <v>13</v>
      </c>
      <c r="D22" s="25">
        <v>0</v>
      </c>
      <c r="E22" s="22">
        <v>7.5</v>
      </c>
      <c r="F22" s="89">
        <f>D22*E22*B22</f>
        <v>0</v>
      </c>
      <c r="G22" s="14"/>
      <c r="H22" s="9"/>
      <c r="I22" s="24"/>
      <c r="J22" s="24"/>
      <c r="K22" s="24"/>
      <c r="L22" s="3"/>
      <c r="M22" s="23"/>
      <c r="N22" s="24"/>
      <c r="O22" s="19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3" t="s">
        <v>16</v>
      </c>
      <c r="B23" s="83"/>
      <c r="C23" s="83"/>
      <c r="D23" s="83"/>
      <c r="E23" s="83"/>
      <c r="F23" s="83"/>
      <c r="G23" s="14"/>
      <c r="H23" s="9"/>
      <c r="I23" s="24"/>
      <c r="J23" s="24"/>
      <c r="K23" s="24"/>
      <c r="L23" s="3"/>
      <c r="M23" s="9"/>
      <c r="N23" s="28"/>
      <c r="O23" s="19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3" t="s">
        <v>17</v>
      </c>
      <c r="B24" s="6">
        <v>1</v>
      </c>
      <c r="C24" s="87" t="s">
        <v>18</v>
      </c>
      <c r="D24" s="13">
        <v>3.6947629329734593</v>
      </c>
      <c r="E24" s="29">
        <v>3.89</v>
      </c>
      <c r="F24" s="89">
        <f t="shared" ref="F24:F35" si="1">D24*E24*B24</f>
        <v>14.372627809266756</v>
      </c>
      <c r="G24" s="30"/>
      <c r="H24" s="9"/>
      <c r="I24" s="24"/>
      <c r="J24" s="24"/>
      <c r="K24" s="24"/>
      <c r="L24" s="3"/>
      <c r="M24" s="23"/>
      <c r="N24" s="24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3" t="s">
        <v>19</v>
      </c>
      <c r="B25" s="6">
        <v>1</v>
      </c>
      <c r="C25" s="87" t="s">
        <v>13</v>
      </c>
      <c r="D25" s="87">
        <v>1</v>
      </c>
      <c r="E25" s="93">
        <v>7.6460633731313425</v>
      </c>
      <c r="F25" s="89">
        <f t="shared" si="1"/>
        <v>7.6460633731313425</v>
      </c>
      <c r="G25" s="14"/>
      <c r="H25" s="9"/>
      <c r="I25" s="24"/>
      <c r="J25" s="24"/>
      <c r="K25" s="24"/>
      <c r="L25" s="3"/>
      <c r="M25" s="23"/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3" t="s">
        <v>20</v>
      </c>
      <c r="B26" s="6">
        <v>1</v>
      </c>
      <c r="C26" s="87" t="s">
        <v>18</v>
      </c>
      <c r="D26" s="13">
        <v>2.0274973147153599</v>
      </c>
      <c r="E26" s="29">
        <v>3.89</v>
      </c>
      <c r="F26" s="89">
        <f t="shared" si="1"/>
        <v>7.8869645542427502</v>
      </c>
      <c r="G26" s="14"/>
      <c r="H26" s="9"/>
      <c r="I26" s="24"/>
      <c r="J26" s="24"/>
      <c r="K26" s="24"/>
      <c r="L26" s="3"/>
      <c r="M26" s="23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3" t="s">
        <v>21</v>
      </c>
      <c r="B27" s="6">
        <v>1</v>
      </c>
      <c r="C27" s="87" t="s">
        <v>13</v>
      </c>
      <c r="D27" s="87">
        <v>1</v>
      </c>
      <c r="E27" s="93">
        <v>7.0993062992061589</v>
      </c>
      <c r="F27" s="89">
        <f t="shared" si="1"/>
        <v>7.0993062992061589</v>
      </c>
      <c r="G27" s="16"/>
      <c r="H27" s="24"/>
      <c r="I27" s="24"/>
      <c r="J27" s="24"/>
      <c r="K27" s="24"/>
      <c r="L27" s="3"/>
      <c r="M27" s="23"/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3" t="s">
        <v>22</v>
      </c>
      <c r="B28" s="6">
        <v>1</v>
      </c>
      <c r="C28" s="87" t="s">
        <v>23</v>
      </c>
      <c r="D28" s="31">
        <v>12</v>
      </c>
      <c r="E28" s="93">
        <v>6.9792790852130331</v>
      </c>
      <c r="F28" s="89">
        <f t="shared" si="1"/>
        <v>83.751349022556397</v>
      </c>
      <c r="G28" s="16"/>
      <c r="H28" s="24"/>
      <c r="I28" s="24"/>
      <c r="J28" s="24"/>
      <c r="K28" s="24"/>
      <c r="L28" s="3"/>
      <c r="M28" s="23"/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3" t="s">
        <v>24</v>
      </c>
      <c r="B29" s="86"/>
      <c r="C29" s="87" t="s">
        <v>23</v>
      </c>
      <c r="D29" s="96">
        <v>12</v>
      </c>
      <c r="E29" s="93">
        <v>0.83457692307692311</v>
      </c>
      <c r="F29" s="89">
        <f>D29*E29</f>
        <v>10.014923076923077</v>
      </c>
      <c r="G29" s="14"/>
      <c r="H29" s="24"/>
      <c r="I29" s="24"/>
      <c r="J29" s="24"/>
      <c r="K29" s="24"/>
      <c r="L29" s="3"/>
      <c r="M29" s="23"/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3" t="s">
        <v>25</v>
      </c>
      <c r="B30" s="6">
        <v>1</v>
      </c>
      <c r="C30" s="87" t="s">
        <v>13</v>
      </c>
      <c r="D30" s="32">
        <v>1</v>
      </c>
      <c r="E30" s="22">
        <v>0</v>
      </c>
      <c r="F30" s="89">
        <f t="shared" si="1"/>
        <v>0</v>
      </c>
      <c r="G30" s="14"/>
      <c r="H30" s="24"/>
      <c r="I30" s="24"/>
      <c r="J30" s="24"/>
      <c r="K30" s="24"/>
      <c r="L30" s="3"/>
      <c r="M30" s="23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3" t="s">
        <v>93</v>
      </c>
      <c r="B31" s="6">
        <v>1</v>
      </c>
      <c r="C31" s="87" t="s">
        <v>13</v>
      </c>
      <c r="D31" s="32">
        <v>1</v>
      </c>
      <c r="E31" s="22">
        <v>0</v>
      </c>
      <c r="F31" s="89">
        <f t="shared" si="1"/>
        <v>0</v>
      </c>
      <c r="G31" s="14"/>
      <c r="H31" s="24"/>
      <c r="I31" s="24"/>
      <c r="J31" s="24"/>
      <c r="K31" s="24"/>
      <c r="L31" s="3"/>
      <c r="M31" s="23"/>
      <c r="N31" s="24"/>
      <c r="O31" s="33"/>
      <c r="P31" s="34"/>
      <c r="Q31" s="33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3" t="s">
        <v>26</v>
      </c>
      <c r="B32" s="6">
        <v>1</v>
      </c>
      <c r="C32" s="87" t="s">
        <v>27</v>
      </c>
      <c r="D32" s="13">
        <v>0.70373905459619746</v>
      </c>
      <c r="E32" s="35">
        <v>11.33</v>
      </c>
      <c r="F32" s="89">
        <f t="shared" si="1"/>
        <v>7.9733634885749174</v>
      </c>
      <c r="G32" s="14"/>
      <c r="H32" s="24"/>
      <c r="I32" s="24"/>
      <c r="J32" s="24"/>
      <c r="K32" s="24"/>
      <c r="L32" s="3"/>
      <c r="M32" s="23"/>
      <c r="N32" s="24"/>
      <c r="O32" s="36"/>
      <c r="P32" s="36"/>
      <c r="Q32" s="36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3" t="s">
        <v>28</v>
      </c>
      <c r="B33" s="6">
        <v>1</v>
      </c>
      <c r="C33" s="87" t="s">
        <v>13</v>
      </c>
      <c r="D33" s="32">
        <v>1</v>
      </c>
      <c r="E33" s="22">
        <v>6.5</v>
      </c>
      <c r="F33" s="89">
        <f t="shared" si="1"/>
        <v>6.5</v>
      </c>
      <c r="G33" s="14"/>
      <c r="H33" s="24"/>
      <c r="I33" s="24"/>
      <c r="J33" s="24"/>
      <c r="K33" s="24"/>
      <c r="L33" s="3"/>
      <c r="M33" s="23"/>
      <c r="N33" s="24"/>
      <c r="O33" s="37"/>
      <c r="P33" s="38"/>
      <c r="Q33" s="39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3" t="s">
        <v>94</v>
      </c>
      <c r="B34" s="6">
        <v>1</v>
      </c>
      <c r="C34" s="87" t="s">
        <v>13</v>
      </c>
      <c r="D34" s="32">
        <v>1</v>
      </c>
      <c r="E34" s="22">
        <v>0</v>
      </c>
      <c r="F34" s="89">
        <f t="shared" si="1"/>
        <v>0</v>
      </c>
      <c r="G34" s="16"/>
      <c r="H34" s="24"/>
      <c r="I34" s="24"/>
      <c r="J34" s="24"/>
      <c r="K34" s="24"/>
      <c r="L34" s="40"/>
      <c r="M34" s="23"/>
      <c r="N34" s="24"/>
      <c r="O34" s="37"/>
      <c r="P34" s="38"/>
      <c r="Q34" s="39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3" t="s">
        <v>29</v>
      </c>
      <c r="B35" s="6">
        <v>1</v>
      </c>
      <c r="C35" s="87" t="s">
        <v>13</v>
      </c>
      <c r="D35" s="32">
        <v>1</v>
      </c>
      <c r="E35" s="22">
        <v>4.8</v>
      </c>
      <c r="F35" s="89">
        <f t="shared" si="1"/>
        <v>4.8</v>
      </c>
      <c r="G35" s="14"/>
      <c r="H35" s="24"/>
      <c r="I35" s="24"/>
      <c r="J35" s="24"/>
      <c r="K35" s="24"/>
      <c r="L35" s="40"/>
      <c r="M35" s="23"/>
      <c r="N35" s="24"/>
      <c r="O35" s="37"/>
      <c r="P35" s="38"/>
      <c r="Q35" s="39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3" t="s">
        <v>95</v>
      </c>
      <c r="B36" s="6">
        <v>1</v>
      </c>
      <c r="C36" s="87" t="s">
        <v>30</v>
      </c>
      <c r="D36" s="29">
        <v>4.45</v>
      </c>
      <c r="E36" s="89">
        <v>453.60309762390142</v>
      </c>
      <c r="F36" s="89">
        <f>((D36/100)*0.5*SUM(F6:F35)*B36)</f>
        <v>10.092668922131807</v>
      </c>
      <c r="G36" s="14"/>
      <c r="H36" s="24"/>
      <c r="I36" s="24"/>
      <c r="J36" s="24"/>
      <c r="K36" s="24"/>
      <c r="L36" s="41"/>
      <c r="M36" s="23"/>
      <c r="N36" s="24"/>
      <c r="O36" s="18"/>
      <c r="P36" s="42"/>
      <c r="Q36" s="39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3" t="s">
        <v>31</v>
      </c>
      <c r="B37" s="6">
        <v>1</v>
      </c>
      <c r="C37" s="87" t="s">
        <v>13</v>
      </c>
      <c r="D37" s="29">
        <v>0</v>
      </c>
      <c r="E37" s="22">
        <v>0</v>
      </c>
      <c r="F37" s="89">
        <f>D37*E37*B37</f>
        <v>0</v>
      </c>
      <c r="G37" s="14"/>
      <c r="H37" s="24"/>
      <c r="I37" s="24"/>
      <c r="J37" s="24"/>
      <c r="K37" s="24"/>
      <c r="L37" s="41"/>
      <c r="M37" s="23"/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3" t="s">
        <v>96</v>
      </c>
      <c r="B38" s="95"/>
      <c r="C38" s="87"/>
      <c r="D38" s="88" t="s">
        <v>106</v>
      </c>
      <c r="E38" s="88" t="s">
        <v>106</v>
      </c>
      <c r="F38" s="89"/>
      <c r="G38" s="14"/>
      <c r="H38" s="24"/>
      <c r="I38" s="24"/>
      <c r="J38" s="24"/>
      <c r="K38" s="24"/>
      <c r="L38" s="41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6" t="s">
        <v>97</v>
      </c>
      <c r="B39" s="6">
        <v>1</v>
      </c>
      <c r="C39" s="87" t="s">
        <v>104</v>
      </c>
      <c r="D39" s="93">
        <v>60</v>
      </c>
      <c r="E39" s="22">
        <v>0</v>
      </c>
      <c r="F39" s="89">
        <f>D39*E39*B39</f>
        <v>0</v>
      </c>
      <c r="G39" s="14"/>
      <c r="H39" s="24"/>
      <c r="I39" s="24"/>
      <c r="J39" s="24"/>
      <c r="K39" s="24"/>
      <c r="L39" s="41"/>
      <c r="M39" s="23"/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6" t="s">
        <v>98</v>
      </c>
      <c r="B40" s="6">
        <v>1</v>
      </c>
      <c r="C40" s="87" t="s">
        <v>104</v>
      </c>
      <c r="D40" s="88">
        <v>60</v>
      </c>
      <c r="E40" s="22">
        <v>0.27</v>
      </c>
      <c r="F40" s="89">
        <f>D40*E40*B40</f>
        <v>16.200000000000003</v>
      </c>
      <c r="G40" s="14"/>
      <c r="H40" s="24"/>
      <c r="I40" s="24"/>
      <c r="J40" s="24"/>
      <c r="K40" s="24"/>
      <c r="L40" s="40"/>
      <c r="M40" s="23"/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6" t="s">
        <v>99</v>
      </c>
      <c r="B41" s="6">
        <v>1</v>
      </c>
      <c r="C41" s="87" t="s">
        <v>104</v>
      </c>
      <c r="D41" s="88">
        <v>60</v>
      </c>
      <c r="E41" s="94">
        <v>1.9E-2</v>
      </c>
      <c r="F41" s="89">
        <f>D41*E41*B41</f>
        <v>1.1399999999999999</v>
      </c>
      <c r="G41" s="14"/>
      <c r="H41" s="24"/>
      <c r="I41" s="24"/>
      <c r="J41" s="24"/>
      <c r="K41" s="24"/>
      <c r="L41" s="40"/>
      <c r="M41" s="23"/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3"/>
      <c r="B42" s="86"/>
      <c r="C42" s="87"/>
      <c r="D42" s="88" t="s">
        <v>106</v>
      </c>
      <c r="E42" s="93" t="s">
        <v>106</v>
      </c>
      <c r="F42" s="89"/>
      <c r="G42" s="14"/>
      <c r="H42" s="24"/>
      <c r="I42" s="24"/>
      <c r="J42" s="24"/>
      <c r="K42" s="24"/>
      <c r="L42" s="40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3" t="s">
        <v>32</v>
      </c>
      <c r="B43" s="83"/>
      <c r="C43" s="87" t="s">
        <v>13</v>
      </c>
      <c r="D43" s="87">
        <v>1</v>
      </c>
      <c r="E43" s="22">
        <v>0</v>
      </c>
      <c r="F43" s="93">
        <f>D43*E43</f>
        <v>0</v>
      </c>
      <c r="G43" s="14"/>
      <c r="H43" s="24"/>
      <c r="I43" s="24"/>
      <c r="J43" s="24"/>
      <c r="K43" s="24"/>
      <c r="L43" s="40"/>
      <c r="M43" s="17"/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2" t="s">
        <v>33</v>
      </c>
      <c r="B44" s="83"/>
      <c r="C44" s="83"/>
      <c r="D44" s="83"/>
      <c r="E44" s="83"/>
      <c r="F44" s="84">
        <f>SUM(F6:F42)</f>
        <v>481.03576654603319</v>
      </c>
      <c r="G44" s="14"/>
      <c r="H44" s="24"/>
      <c r="I44" s="24"/>
      <c r="J44" s="24"/>
      <c r="K44" s="24"/>
      <c r="L44" s="40"/>
      <c r="M44" s="43"/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2" t="s">
        <v>34</v>
      </c>
      <c r="B45" s="82"/>
      <c r="C45" s="82"/>
      <c r="D45" s="82"/>
      <c r="E45" s="82"/>
      <c r="F45" s="85">
        <f>F3-F43-F44</f>
        <v>418.96423345396681</v>
      </c>
      <c r="G45" s="14"/>
      <c r="H45" s="24"/>
      <c r="I45" s="24"/>
      <c r="J45" s="24"/>
      <c r="K45" s="24"/>
      <c r="L45" s="40"/>
      <c r="M45" s="44"/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2" t="s">
        <v>35</v>
      </c>
      <c r="B46" s="83"/>
      <c r="C46" s="83"/>
      <c r="D46" s="83"/>
      <c r="E46" s="83"/>
      <c r="F46" s="83"/>
      <c r="G46" s="14"/>
      <c r="H46" s="24"/>
      <c r="I46" s="24"/>
      <c r="J46" s="24"/>
      <c r="K46" s="24"/>
      <c r="L46" s="40"/>
      <c r="M46" s="9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3" t="s">
        <v>16</v>
      </c>
      <c r="B47" s="86"/>
      <c r="C47" s="87" t="s">
        <v>13</v>
      </c>
      <c r="D47" s="87">
        <v>1</v>
      </c>
      <c r="E47" s="88">
        <v>82.939542850992183</v>
      </c>
      <c r="F47" s="89">
        <f>D47*E47</f>
        <v>82.939542850992183</v>
      </c>
      <c r="G47" s="14"/>
      <c r="H47" s="24"/>
      <c r="I47" s="24"/>
      <c r="J47" s="24"/>
      <c r="K47" s="24"/>
      <c r="L47" s="40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3" t="s">
        <v>36</v>
      </c>
      <c r="B48" s="86"/>
      <c r="C48" s="87" t="s">
        <v>13</v>
      </c>
      <c r="D48" s="87">
        <v>1</v>
      </c>
      <c r="E48" s="88">
        <v>77.261955852004164</v>
      </c>
      <c r="F48" s="89">
        <f>D48*E48</f>
        <v>77.261955852004164</v>
      </c>
      <c r="G48" s="14"/>
      <c r="H48" s="24"/>
      <c r="I48" s="24"/>
      <c r="J48" s="24"/>
      <c r="K48" s="24"/>
      <c r="L48" s="40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3" t="s">
        <v>100</v>
      </c>
      <c r="B49" s="86"/>
      <c r="C49" s="87" t="s">
        <v>13</v>
      </c>
      <c r="D49" s="87">
        <v>1</v>
      </c>
      <c r="E49" s="88">
        <v>4.1469771425496091</v>
      </c>
      <c r="F49" s="89">
        <f>D49*E49</f>
        <v>4.1469771425496091</v>
      </c>
      <c r="G49" s="16"/>
      <c r="H49" s="24"/>
      <c r="I49" s="24"/>
      <c r="J49" s="24"/>
      <c r="K49" s="24"/>
      <c r="L49" s="18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2" t="s">
        <v>37</v>
      </c>
      <c r="B50" s="83"/>
      <c r="C50" s="83"/>
      <c r="D50" s="83"/>
      <c r="E50" s="83"/>
      <c r="F50" s="84">
        <f>SUM(F47:F49)</f>
        <v>164.34847584554595</v>
      </c>
      <c r="G50" s="14"/>
      <c r="H50" s="24"/>
      <c r="I50" s="24"/>
      <c r="J50" s="24"/>
      <c r="K50" s="24"/>
      <c r="L50" s="18"/>
      <c r="M50" s="43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2" t="s">
        <v>38</v>
      </c>
      <c r="B51" s="82"/>
      <c r="C51" s="82"/>
      <c r="D51" s="82"/>
      <c r="E51" s="82"/>
      <c r="F51" s="85">
        <f>F44+F50</f>
        <v>645.38424239157916</v>
      </c>
      <c r="G51" s="14"/>
      <c r="H51" s="24"/>
      <c r="I51" s="24"/>
      <c r="J51" s="24"/>
      <c r="K51" s="24"/>
      <c r="L51" s="18"/>
      <c r="M51" s="44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0" t="s">
        <v>39</v>
      </c>
      <c r="B52" s="90"/>
      <c r="C52" s="90"/>
      <c r="D52" s="90"/>
      <c r="E52" s="90"/>
      <c r="F52" s="91">
        <f>F3-F43-F51</f>
        <v>254.61575760842084</v>
      </c>
      <c r="G52" s="30"/>
      <c r="H52" s="24"/>
      <c r="I52" s="24"/>
      <c r="J52" s="24"/>
      <c r="K52" s="24"/>
      <c r="L52" s="18"/>
      <c r="M52" s="44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2"/>
      <c r="B53" s="92"/>
      <c r="C53" s="92"/>
      <c r="D53" s="92"/>
      <c r="E53" s="92"/>
      <c r="F53" s="92"/>
      <c r="G53" s="15"/>
      <c r="H53" s="24"/>
      <c r="I53" s="24"/>
      <c r="J53" s="24"/>
      <c r="K53" s="24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3" t="s">
        <v>101</v>
      </c>
      <c r="B54" s="83"/>
      <c r="C54" s="87"/>
      <c r="D54" s="87"/>
      <c r="E54" s="88"/>
      <c r="F54" s="93"/>
      <c r="G54" s="14"/>
      <c r="H54" s="24"/>
      <c r="I54" s="24"/>
      <c r="J54" s="24"/>
      <c r="K54" s="24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3" t="s">
        <v>102</v>
      </c>
      <c r="B55" s="83"/>
      <c r="C55" s="87"/>
      <c r="D55" s="87"/>
      <c r="E55" s="88"/>
      <c r="F55" s="93"/>
      <c r="G55" s="14"/>
      <c r="H55" s="24"/>
      <c r="I55" s="24"/>
      <c r="J55" s="24"/>
      <c r="K55" s="24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3" t="s">
        <v>103</v>
      </c>
      <c r="B56" s="82"/>
      <c r="C56" s="82"/>
      <c r="D56" s="82"/>
      <c r="E56" s="82"/>
      <c r="F56" s="85"/>
      <c r="G56" s="14"/>
      <c r="H56" s="24"/>
      <c r="I56" s="24"/>
      <c r="J56" s="24"/>
      <c r="K56" s="24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3" t="str">
        <f>IF([1]A2_Budget_Look_Up!B7=1,[1]Program_Variables!B69," ")</f>
        <v xml:space="preserve"> </v>
      </c>
      <c r="B57" s="82"/>
      <c r="C57" s="82"/>
      <c r="D57" s="82"/>
      <c r="E57" s="82"/>
      <c r="F57" s="85"/>
      <c r="G57" s="10"/>
      <c r="H57" s="24"/>
      <c r="I57" s="24"/>
      <c r="J57" s="24"/>
      <c r="K57" s="24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7"/>
      <c r="B58" s="108"/>
      <c r="C58" s="108"/>
      <c r="D58" s="108"/>
      <c r="E58" s="108"/>
      <c r="F58" s="109"/>
      <c r="G58" s="110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0"/>
      <c r="B59" s="40"/>
      <c r="C59" s="40"/>
      <c r="D59" s="40"/>
      <c r="E59" s="40"/>
      <c r="F59" s="4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0"/>
      <c r="B60" s="40"/>
      <c r="C60" s="40"/>
      <c r="D60" s="40"/>
      <c r="E60" s="40"/>
      <c r="F60" s="4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">
      <c r="A61" s="40"/>
      <c r="B61" s="40"/>
      <c r="C61" s="40"/>
      <c r="D61" s="40"/>
      <c r="E61" s="40"/>
      <c r="F61" s="4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9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6"/>
      <c r="C63" s="4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6"/>
      <c r="C64" s="4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5">
      <c r="A65" s="9"/>
      <c r="B65" s="46"/>
      <c r="C65" s="4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2021-11-22T00:26:09Z</dcterms:created>
  <dcterms:modified xsi:type="dcterms:W3CDTF">2022-03-17T01:38:24Z</dcterms:modified>
</cp:coreProperties>
</file>