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3 Crop Budgets\budget files to post\"/>
    </mc:Choice>
  </mc:AlternateContent>
  <xr:revisionPtr revIDLastSave="0" documentId="8_{72C686C2-7B59-4830-837D-8586A4AD54DE}" xr6:coauthVersionLast="47" xr6:coauthVersionMax="47" xr10:uidLastSave="{00000000-0000-0000-0000-000000000000}"/>
  <bookViews>
    <workbookView xWindow="13290" yWindow="765" windowWidth="15120" windowHeight="14760" activeTab="1" xr2:uid="{CFD865B2-B71D-46AF-94C6-480E94A1DA4E}"/>
  </bookViews>
  <sheets>
    <sheet name="Field_Activities" sheetId="1" r:id="rId1"/>
    <sheet name="Budget" sheetId="3" r:id="rId2"/>
  </sheets>
  <externalReferences>
    <externalReference r:id="rId3"/>
    <externalReference r:id="rId4"/>
  </externalReferences>
  <definedNames>
    <definedName name="_xlnm._FilterDatabase" localSheetId="1" hidden="1">[1]C2_Irrigation_Calculations!$A$20:$H$34</definedName>
    <definedName name="_xlnm.Print_Area" localSheetId="1">Budget!$A$1:$F$57</definedName>
    <definedName name="_xlnm.Print_Area" localSheetId="0">Field_Activities!$A$2:$D$18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3" l="1"/>
  <c r="F48" i="3"/>
  <c r="F47" i="3"/>
  <c r="F43" i="3"/>
  <c r="F42" i="3"/>
  <c r="F41" i="3"/>
  <c r="F40" i="3"/>
  <c r="F39" i="3"/>
  <c r="F38" i="3"/>
  <c r="F37" i="3"/>
  <c r="F35" i="3"/>
  <c r="F34" i="3"/>
  <c r="F33" i="3"/>
  <c r="F32" i="3"/>
  <c r="F31" i="3"/>
  <c r="F30" i="3"/>
  <c r="F29" i="3"/>
  <c r="F28" i="3"/>
  <c r="F27" i="3"/>
  <c r="F26" i="3"/>
  <c r="F25" i="3"/>
  <c r="F24" i="3"/>
  <c r="F22" i="3"/>
  <c r="F21" i="3"/>
  <c r="F20" i="3"/>
  <c r="F19" i="3"/>
  <c r="F17" i="3"/>
  <c r="F16" i="3"/>
  <c r="F15" i="3"/>
  <c r="F14" i="3"/>
  <c r="F13" i="3"/>
  <c r="F12" i="3"/>
  <c r="F11" i="3"/>
  <c r="F10" i="3"/>
  <c r="F9" i="3"/>
  <c r="F8" i="3"/>
  <c r="F7" i="3"/>
  <c r="F6" i="3"/>
  <c r="F3" i="3"/>
  <c r="F50" i="3" l="1"/>
  <c r="F36" i="3"/>
  <c r="F44" i="3" s="1"/>
  <c r="F51" i="3" l="1"/>
  <c r="F52" i="3" s="1"/>
  <c r="F4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31331509-33DB-445A-9A8E-81C57C5E9FB6}">
      <text>
        <r>
          <rPr>
            <sz val="9"/>
            <color indexed="81"/>
            <rFont val="Tahoma"/>
            <family val="2"/>
          </rPr>
          <t>Seeding rate of 72 lbs per acre at $1.32/lb</t>
        </r>
      </text>
    </comment>
    <comment ref="F13" authorId="0" shapeId="0" xr:uid="{11421098-423C-40A0-8CA8-1C8A4F8A938E}">
      <text>
        <r>
          <rPr>
            <b/>
            <sz val="9"/>
            <color indexed="81"/>
            <rFont val="Tahoma"/>
            <family val="2"/>
          </rPr>
          <t xml:space="preserve">Herbicide Details:
</t>
        </r>
        <r>
          <rPr>
            <sz val="9"/>
            <color indexed="81"/>
            <rFont val="Tahoma"/>
            <family val="2"/>
          </rPr>
          <t>2 pt Glyphosate at $2.47/pt
12.8 oz Command at $1.13/oz
5 oz Newpath at $3.84/oz
2 pt Glyphosate at $3.75/pt
5 oz Newpath at $3.84/oz
2.1 pt Prowl at $5.69/pt
0.75 oz Permit Plus at $21.96/oz
5 oz Beyond at $4.656/oz
1.5 pt Basagran at $5.43/pt</t>
        </r>
      </text>
    </comment>
    <comment ref="F14" authorId="0" shapeId="0" xr:uid="{6A9E5157-5466-4393-AD8E-21605A8A7653}">
      <text>
        <r>
          <rPr>
            <b/>
            <sz val="9"/>
            <color indexed="81"/>
            <rFont val="Tahoma"/>
            <family val="2"/>
          </rPr>
          <t xml:space="preserve">Insecticide Details:
</t>
        </r>
        <r>
          <rPr>
            <sz val="9"/>
            <color indexed="81"/>
            <rFont val="Tahoma"/>
            <family val="2"/>
          </rPr>
          <t>1.6 oz Lambda-cyhalothrin at $1.88/oz</t>
        </r>
      </text>
    </comment>
    <comment ref="F15" authorId="0" shapeId="0" xr:uid="{ED7C1DB7-74C7-4C93-8C2E-752496591AEF}">
      <text>
        <r>
          <rPr>
            <b/>
            <sz val="9"/>
            <color indexed="81"/>
            <rFont val="Tahoma"/>
            <family val="2"/>
          </rPr>
          <t xml:space="preserve">Fungicide Details:
</t>
        </r>
        <r>
          <rPr>
            <sz val="9"/>
            <color indexed="81"/>
            <rFont val="Tahoma"/>
            <family val="2"/>
          </rPr>
          <t>1 pt Quilt Xcel at $24.10/pt</t>
        </r>
      </text>
    </comment>
  </commentList>
</comments>
</file>

<file path=xl/sharedStrings.xml><?xml version="1.0" encoding="utf-8"?>
<sst xmlns="http://schemas.openxmlformats.org/spreadsheetml/2006/main" count="173" uniqueCount="118">
  <si>
    <t>Field Trip</t>
  </si>
  <si>
    <t>Width</t>
  </si>
  <si>
    <t>Activity</t>
  </si>
  <si>
    <t>Estimated Cost Per Acre*</t>
  </si>
  <si>
    <t>Disk</t>
  </si>
  <si>
    <t>32 ft.</t>
  </si>
  <si>
    <t>Fall Tillage</t>
  </si>
  <si>
    <t>Field Cultivator</t>
  </si>
  <si>
    <t>36 ft.</t>
  </si>
  <si>
    <t>Tillage</t>
  </si>
  <si>
    <t>Land  Plane</t>
  </si>
  <si>
    <t>17 ft.</t>
  </si>
  <si>
    <t>Ditcher</t>
  </si>
  <si>
    <t>Fall</t>
  </si>
  <si>
    <t>Self-Propelled Sprayer</t>
  </si>
  <si>
    <t>90 ft.</t>
  </si>
  <si>
    <t>Herbicide (Burndown)</t>
  </si>
  <si>
    <t>2 pt Glyphosate</t>
  </si>
  <si>
    <t>Fertilizer Spreader</t>
  </si>
  <si>
    <t>30 ft.</t>
  </si>
  <si>
    <t>Fertilizer</t>
  </si>
  <si>
    <t>87 lbs Phosphate (0-40-0), 100 lbs Potash (0-0-60)</t>
  </si>
  <si>
    <t>Grain Drill</t>
  </si>
  <si>
    <t>Plant</t>
  </si>
  <si>
    <t>72 lbs seed per acre</t>
  </si>
  <si>
    <t>Make Levees</t>
  </si>
  <si>
    <t>Three Round-Trips</t>
  </si>
  <si>
    <t>Levee Gates</t>
  </si>
  <si>
    <t>Total Season Activities</t>
  </si>
  <si>
    <t>Custom Aerial Application</t>
  </si>
  <si>
    <t>Herbicide</t>
  </si>
  <si>
    <t>12.8 oz Command, 5 oz Newpath, 2 pt Glyphosate</t>
  </si>
  <si>
    <t>2.1 pt Prowl, 5 oz Newpath, 0.75 oz Permit Plus</t>
  </si>
  <si>
    <t>5 oz Beyond, 1.5 pt Basagran</t>
  </si>
  <si>
    <t>230 lb Urea (46-0-0),  0.46 qt Agrotain treated</t>
  </si>
  <si>
    <t>Flood Field</t>
  </si>
  <si>
    <t>100 lb Urea (46-0-0)</t>
  </si>
  <si>
    <t>Insecticide</t>
  </si>
  <si>
    <t>1.6 oz Lambda-cyhalothrin</t>
  </si>
  <si>
    <t>Fungicide</t>
  </si>
  <si>
    <t>1 pt Quilt Xcel</t>
  </si>
  <si>
    <t>Drain Field</t>
  </si>
  <si>
    <t>Combine</t>
  </si>
  <si>
    <t>325 hp</t>
  </si>
  <si>
    <t>Harvest</t>
  </si>
  <si>
    <t>Head</t>
  </si>
  <si>
    <t>30 ft Rigid</t>
  </si>
  <si>
    <t>Grain Wagon (875 bu)</t>
  </si>
  <si>
    <t>Remove Levees</t>
  </si>
  <si>
    <t xml:space="preserve">Stubble Roller </t>
  </si>
  <si>
    <t>Manage Stubble</t>
  </si>
  <si>
    <t>*Costs per acre include costs associated with the field trip and inputs.</t>
  </si>
  <si>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</si>
  <si>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</si>
  <si>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</si>
  <si>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</si>
  <si>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</si>
  <si>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</si>
  <si>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</si>
  <si>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</si>
  <si>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</si>
  <si>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</si>
  <si>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</si>
  <si>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Nitrogen (Urea, 46-0-0)</t>
  </si>
  <si>
    <t>Acre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</si>
  <si>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</si>
  <si>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</si>
  <si>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</si>
  <si>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</si>
  <si>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</si>
  <si>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</si>
  <si>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</si>
  <si>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</si>
  <si>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</si>
  <si>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</si>
  <si>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</si>
  <si>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</si>
  <si>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</si>
  <si>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</si>
  <si>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</si>
  <si>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</si>
  <si>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</si>
  <si>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</si>
  <si>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</si>
  <si>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</si>
  <si>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</si>
  <si>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</si>
  <si>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</si>
  <si>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</si>
  <si>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Qts</t>
  </si>
  <si>
    <t>**See field activities tab for a breakdown of equipment usage.</t>
  </si>
  <si>
    <t>Seed, per acre</t>
  </si>
  <si>
    <t>Phosphate (0-46-0)</t>
  </si>
  <si>
    <t>Potash (0-0-60)</t>
  </si>
  <si>
    <t>Ammonium Sulfate (21-0-0-24)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</si>
  <si>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</si>
  <si>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</si>
  <si>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</si>
  <si>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</si>
  <si>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</si>
  <si>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</si>
  <si>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</si>
  <si>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</si>
  <si>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</si>
  <si>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</si>
  <si>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</si>
  <si>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</si>
  <si>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</si>
  <si>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</si>
  <si>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Boron 15%</t>
  </si>
  <si>
    <t>Bu.</t>
  </si>
  <si>
    <t>Lbs/ac</t>
  </si>
  <si>
    <t xml:space="preserve"> </t>
  </si>
  <si>
    <t>Agrotain (treatment for urea)</t>
  </si>
  <si>
    <t>Other Custom Hire, Air Seeding</t>
  </si>
  <si>
    <t>Labor, Irrigation</t>
  </si>
  <si>
    <t>Table A-23. Rice Field Activities, Clearfield Seed</t>
  </si>
  <si>
    <t>Table 23. 2023 Rice Enterprise Budget, Clearfield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</si>
</sst>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  <numFmt numFmtId="165" formatCode="0.000"/>
    <numFmt numFmtId="166" formatCode="0.0000"/>
    <numFmt numFmtId="167" formatCode="&quot;$&quot;#,##0.00"/>
  </numFmts>
  <fonts count="21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trike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5" tint="0.59999389629810485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1">
    <xf numFmtId="0" fontId="0" fillId="0" borderId="0" xfId="0"/>
    <xf numFmtId="0" fontId="0" fillId="2" borderId="0" xfId="0" applyFill="1"/>
    <xf numFmtId="0" fontId="0" fillId="2" borderId="3" xfId="0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 applyAlignment="1">
      <alignment horizontal="center"/>
    </xf>
    <xf numFmtId="8" fontId="3" fillId="2" borderId="8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4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8" fontId="3" fillId="2" borderId="10" xfId="0" applyNumberFormat="1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12" xfId="0" applyFont="1" applyFill="1" applyBorder="1"/>
    <xf numFmtId="0" fontId="3" fillId="2" borderId="0" xfId="0" applyFont="1" applyFill="1"/>
    <xf numFmtId="0" fontId="3" fillId="2" borderId="10" xfId="0" applyFont="1" applyFill="1" applyBorder="1" applyAlignment="1">
      <alignment horizontal="center"/>
    </xf>
    <xf numFmtId="0" fontId="5" fillId="2" borderId="0" xfId="0" applyFont="1" applyFill="1"/>
    <xf numFmtId="0" fontId="4" fillId="2" borderId="11" xfId="0" applyFont="1" applyFill="1" applyBorder="1"/>
    <xf numFmtId="0" fontId="3" fillId="2" borderId="13" xfId="0" applyFont="1" applyFill="1" applyBorder="1"/>
    <xf numFmtId="0" fontId="3" fillId="0" borderId="9" xfId="0" applyFont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6" fillId="2" borderId="14" xfId="0" applyFont="1" applyFill="1" applyBorder="1"/>
    <xf numFmtId="0" fontId="0" fillId="2" borderId="10" xfId="0" applyFill="1" applyBorder="1"/>
    <xf numFmtId="0" fontId="3" fillId="2" borderId="15" xfId="0" applyFont="1" applyFill="1" applyBorder="1"/>
    <xf numFmtId="0" fontId="3" fillId="2" borderId="16" xfId="0" applyFont="1" applyFill="1" applyBorder="1"/>
    <xf numFmtId="0" fontId="3" fillId="2" borderId="17" xfId="0" applyFont="1" applyFill="1" applyBorder="1" applyAlignment="1">
      <alignment horizontal="center"/>
    </xf>
    <xf numFmtId="8" fontId="3" fillId="2" borderId="18" xfId="0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8" fontId="3" fillId="2" borderId="20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8" fontId="3" fillId="2" borderId="19" xfId="0" applyNumberFormat="1" applyFont="1" applyFill="1" applyBorder="1" applyAlignment="1">
      <alignment horizontal="center"/>
    </xf>
    <xf numFmtId="0" fontId="3" fillId="2" borderId="21" xfId="0" applyFont="1" applyFill="1" applyBorder="1"/>
    <xf numFmtId="0" fontId="3" fillId="2" borderId="22" xfId="0" applyFont="1" applyFill="1" applyBorder="1"/>
    <xf numFmtId="0" fontId="3" fillId="2" borderId="23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8" fontId="3" fillId="2" borderId="23" xfId="0" applyNumberFormat="1" applyFont="1" applyFill="1" applyBorder="1" applyAlignment="1">
      <alignment horizontal="center"/>
    </xf>
    <xf numFmtId="0" fontId="3" fillId="2" borderId="24" xfId="0" applyFont="1" applyFill="1" applyBorder="1"/>
    <xf numFmtId="0" fontId="3" fillId="2" borderId="25" xfId="0" applyFont="1" applyFill="1" applyBorder="1" applyAlignment="1">
      <alignment horizontal="center"/>
    </xf>
    <xf numFmtId="0" fontId="0" fillId="2" borderId="26" xfId="0" applyFill="1" applyBorder="1"/>
    <xf numFmtId="0" fontId="3" fillId="2" borderId="27" xfId="0" applyFont="1" applyFill="1" applyBorder="1" applyAlignment="1">
      <alignment horizontal="center"/>
    </xf>
    <xf numFmtId="8" fontId="3" fillId="2" borderId="17" xfId="0" applyNumberFormat="1" applyFont="1" applyFill="1" applyBorder="1" applyAlignment="1">
      <alignment horizontal="center"/>
    </xf>
    <xf numFmtId="0" fontId="4" fillId="2" borderId="0" xfId="0" applyFont="1" applyFill="1"/>
    <xf numFmtId="0" fontId="8" fillId="3" borderId="28" xfId="0" applyFont="1" applyFill="1" applyBorder="1" applyAlignment="1">
      <alignment horizontal="centerContinuous" vertical="center"/>
    </xf>
    <xf numFmtId="0" fontId="9" fillId="2" borderId="0" xfId="0" applyFont="1" applyFill="1"/>
    <xf numFmtId="0" fontId="8" fillId="3" borderId="29" xfId="0" applyFont="1" applyFill="1" applyBorder="1" applyAlignment="1">
      <alignment horizontal="centerContinuous" vertical="center"/>
    </xf>
    <xf numFmtId="2" fontId="11" fillId="2" borderId="0" xfId="0" applyNumberFormat="1" applyFont="1" applyFill="1"/>
    <xf numFmtId="0" fontId="8" fillId="3" borderId="29" xfId="0" applyFont="1" applyFill="1" applyBorder="1" applyAlignment="1">
      <alignment horizontal="right"/>
    </xf>
    <xf numFmtId="0" fontId="11" fillId="2" borderId="0" xfId="0" applyFont="1" applyFill="1"/>
    <xf numFmtId="0" fontId="13" fillId="3" borderId="29" xfId="0" applyFont="1" applyFill="1" applyBorder="1"/>
    <xf numFmtId="0" fontId="14" fillId="2" borderId="0" xfId="0" applyFont="1" applyFill="1"/>
    <xf numFmtId="4" fontId="13" fillId="3" borderId="29" xfId="0" applyNumberFormat="1" applyFont="1" applyFill="1" applyBorder="1" applyAlignment="1">
      <alignment horizontal="right"/>
    </xf>
    <xf numFmtId="4" fontId="13" fillId="3" borderId="28" xfId="0" applyNumberFormat="1" applyFont="1" applyFill="1" applyBorder="1" applyAlignment="1">
      <alignment horizontal="right"/>
    </xf>
    <xf numFmtId="2" fontId="13" fillId="3" borderId="29" xfId="0" applyNumberFormat="1" applyFont="1" applyFill="1" applyBorder="1" applyAlignment="1">
      <alignment horizontal="right"/>
    </xf>
    <xf numFmtId="2" fontId="11" fillId="2" borderId="0" xfId="0" applyNumberFormat="1" applyFont="1" applyFill="1" applyAlignment="1">
      <alignment horizontal="right"/>
    </xf>
    <xf numFmtId="0" fontId="13" fillId="2" borderId="0" xfId="0" applyFont="1" applyFill="1"/>
    <xf numFmtId="0" fontId="1" fillId="2" borderId="0" xfId="0" applyFont="1" applyFill="1"/>
    <xf numFmtId="0" fontId="15" fillId="2" borderId="0" xfId="0" applyFont="1" applyFill="1"/>
    <xf numFmtId="1" fontId="11" fillId="4" borderId="0" xfId="0" applyNumberFormat="1" applyFont="1" applyFill="1" applyAlignment="1" applyProtection="1">
      <alignment horizontal="right"/>
      <protection locked="0"/>
    </xf>
    <xf numFmtId="2" fontId="11" fillId="4" borderId="0" xfId="0" applyNumberFormat="1" applyFont="1" applyFill="1" applyAlignment="1" applyProtection="1">
      <alignment horizontal="right"/>
      <protection locked="0"/>
    </xf>
    <xf numFmtId="4" fontId="11" fillId="2" borderId="0" xfId="0" applyNumberFormat="1" applyFont="1" applyFill="1" applyAlignment="1">
      <alignment horizontal="right"/>
    </xf>
    <xf numFmtId="4" fontId="14" fillId="2" borderId="0" xfId="0" applyNumberFormat="1" applyFont="1" applyFill="1"/>
    <xf numFmtId="0" fontId="11" fillId="4" borderId="0" xfId="0" applyFont="1" applyFill="1" applyAlignment="1" applyProtection="1">
      <alignment horizontal="right"/>
      <protection locked="0"/>
    </xf>
    <xf numFmtId="165" fontId="11" fillId="4" borderId="0" xfId="0" applyNumberFormat="1" applyFont="1" applyFill="1" applyAlignment="1" applyProtection="1">
      <alignment horizontal="right"/>
      <protection locked="0"/>
    </xf>
    <xf numFmtId="0" fontId="14" fillId="2" borderId="0" xfId="0" applyFont="1" applyFill="1" applyAlignment="1">
      <alignment horizontal="center"/>
    </xf>
    <xf numFmtId="0" fontId="16" fillId="2" borderId="0" xfId="0" applyFont="1" applyFill="1"/>
    <xf numFmtId="2" fontId="11" fillId="2" borderId="0" xfId="0" applyNumberFormat="1" applyFont="1" applyFill="1" applyAlignment="1" applyProtection="1">
      <alignment horizontal="right"/>
      <protection locked="0"/>
    </xf>
    <xf numFmtId="4" fontId="13" fillId="3" borderId="30" xfId="0" applyNumberFormat="1" applyFont="1" applyFill="1" applyBorder="1" applyAlignment="1">
      <alignment horizontal="right"/>
    </xf>
    <xf numFmtId="1" fontId="11" fillId="2" borderId="0" xfId="0" applyNumberFormat="1" applyFont="1" applyFill="1" applyAlignment="1" applyProtection="1">
      <alignment horizontal="right"/>
      <protection locked="0"/>
    </xf>
    <xf numFmtId="0" fontId="11" fillId="2" borderId="0" xfId="0" applyFont="1" applyFill="1" applyAlignment="1" applyProtection="1">
      <alignment horizontal="right"/>
      <protection locked="0"/>
    </xf>
    <xf numFmtId="0" fontId="7" fillId="2" borderId="0" xfId="0" applyFont="1" applyFill="1" applyAlignment="1">
      <alignment horizontal="centerContinuous"/>
    </xf>
    <xf numFmtId="0" fontId="13" fillId="2" borderId="0" xfId="0" applyFont="1" applyFill="1" applyAlignment="1">
      <alignment horizontal="centerContinuous"/>
    </xf>
    <xf numFmtId="4" fontId="11" fillId="2" borderId="0" xfId="0" applyNumberFormat="1" applyFont="1" applyFill="1" applyAlignment="1" applyProtection="1">
      <alignment horizontal="right"/>
      <protection locked="0"/>
    </xf>
    <xf numFmtId="0" fontId="11" fillId="2" borderId="0" xfId="0" applyFont="1" applyFill="1" applyAlignment="1">
      <alignment horizontal="centerContinuous"/>
    </xf>
    <xf numFmtId="9" fontId="11" fillId="2" borderId="0" xfId="0" applyNumberFormat="1" applyFont="1" applyFill="1" applyAlignment="1">
      <alignment horizontal="center"/>
    </xf>
    <xf numFmtId="165" fontId="11" fillId="2" borderId="0" xfId="0" applyNumberFormat="1" applyFont="1" applyFill="1" applyAlignment="1">
      <alignment horizontal="center"/>
    </xf>
    <xf numFmtId="1" fontId="11" fillId="2" borderId="0" xfId="0" applyNumberFormat="1" applyFont="1" applyFill="1" applyAlignment="1">
      <alignment horizontal="center"/>
    </xf>
    <xf numFmtId="0" fontId="17" fillId="2" borderId="0" xfId="0" applyFont="1" applyFill="1"/>
    <xf numFmtId="2" fontId="11" fillId="2" borderId="0" xfId="0" applyNumberFormat="1" applyFont="1" applyFill="1" applyAlignment="1">
      <alignment horizontal="center"/>
    </xf>
    <xf numFmtId="167" fontId="7" fillId="2" borderId="0" xfId="0" applyNumberFormat="1" applyFont="1" applyFill="1" applyAlignment="1">
      <alignment horizontal="right"/>
    </xf>
    <xf numFmtId="167" fontId="7" fillId="2" borderId="0" xfId="0" applyNumberFormat="1" applyFont="1" applyFill="1"/>
    <xf numFmtId="0" fontId="11" fillId="2" borderId="0" xfId="0" applyFont="1" applyFill="1" applyAlignment="1">
      <alignment horizontal="right"/>
    </xf>
    <xf numFmtId="0" fontId="7" fillId="2" borderId="0" xfId="0" applyFont="1" applyFill="1"/>
    <xf numFmtId="0" fontId="0" fillId="4" borderId="0" xfId="0" applyFill="1"/>
    <xf numFmtId="0" fontId="7" fillId="5" borderId="14" xfId="0" applyFont="1" applyFill="1" applyBorder="1" applyAlignment="1">
      <alignment vertical="center"/>
    </xf>
    <xf numFmtId="165" fontId="11" fillId="6" borderId="0" xfId="0" applyNumberFormat="1" applyFont="1" applyFill="1" applyAlignment="1">
      <alignment horizontal="right"/>
    </xf>
    <xf numFmtId="0" fontId="7" fillId="6" borderId="0" xfId="0" applyFont="1" applyFill="1"/>
    <xf numFmtId="0" fontId="11" fillId="6" borderId="0" xfId="0" applyFont="1" applyFill="1" applyAlignment="1">
      <alignment horizontal="left"/>
    </xf>
    <xf numFmtId="0" fontId="11" fillId="6" borderId="0" xfId="0" applyFont="1" applyFill="1"/>
    <xf numFmtId="0" fontId="11" fillId="6" borderId="0" xfId="0" applyFont="1" applyFill="1" applyAlignment="1">
      <alignment horizontal="left" indent="1"/>
    </xf>
    <xf numFmtId="0" fontId="7" fillId="6" borderId="14" xfId="0" applyFont="1" applyFill="1" applyBorder="1"/>
    <xf numFmtId="0" fontId="13" fillId="6" borderId="0" xfId="0" applyFont="1" applyFill="1"/>
    <xf numFmtId="0" fontId="7" fillId="6" borderId="0" xfId="0" applyFont="1" applyFill="1" applyAlignment="1">
      <alignment horizontal="center"/>
    </xf>
    <xf numFmtId="0" fontId="11" fillId="6" borderId="0" xfId="0" applyFont="1" applyFill="1" applyAlignment="1">
      <alignment horizontal="right"/>
    </xf>
    <xf numFmtId="0" fontId="7" fillId="6" borderId="0" xfId="0" applyFont="1" applyFill="1" applyAlignment="1">
      <alignment horizontal="right"/>
    </xf>
    <xf numFmtId="3" fontId="11" fillId="6" borderId="0" xfId="0" applyNumberFormat="1" applyFont="1" applyFill="1" applyAlignment="1">
      <alignment horizontal="right"/>
    </xf>
    <xf numFmtId="0" fontId="11" fillId="3" borderId="0" xfId="0" applyFont="1" applyFill="1"/>
    <xf numFmtId="0" fontId="7" fillId="3" borderId="0" xfId="0" applyFont="1" applyFill="1"/>
    <xf numFmtId="167" fontId="7" fillId="3" borderId="0" xfId="0" applyNumberFormat="1" applyFont="1" applyFill="1"/>
    <xf numFmtId="0" fontId="0" fillId="3" borderId="0" xfId="0" applyFill="1"/>
    <xf numFmtId="4" fontId="13" fillId="3" borderId="33" xfId="0" applyNumberFormat="1" applyFont="1" applyFill="1" applyBorder="1" applyAlignment="1">
      <alignment horizontal="right"/>
    </xf>
    <xf numFmtId="0" fontId="0" fillId="2" borderId="34" xfId="0" applyFill="1" applyBorder="1"/>
    <xf numFmtId="0" fontId="7" fillId="6" borderId="14" xfId="0" applyFont="1" applyFill="1" applyBorder="1" applyAlignment="1">
      <alignment vertical="center"/>
    </xf>
    <xf numFmtId="9" fontId="11" fillId="6" borderId="0" xfId="0" applyNumberFormat="1" applyFont="1" applyFill="1" applyAlignment="1">
      <alignment horizontal="right"/>
    </xf>
    <xf numFmtId="9" fontId="18" fillId="6" borderId="0" xfId="0" applyNumberFormat="1" applyFont="1" applyFill="1" applyAlignment="1">
      <alignment horizontal="right"/>
    </xf>
    <xf numFmtId="167" fontId="7" fillId="6" borderId="0" xfId="0" applyNumberFormat="1" applyFont="1" applyFill="1" applyAlignment="1">
      <alignment horizontal="right"/>
    </xf>
    <xf numFmtId="167" fontId="7" fillId="6" borderId="0" xfId="0" applyNumberFormat="1" applyFont="1" applyFill="1"/>
    <xf numFmtId="2" fontId="11" fillId="6" borderId="0" xfId="0" applyNumberFormat="1" applyFont="1" applyFill="1"/>
    <xf numFmtId="4" fontId="11" fillId="6" borderId="0" xfId="0" applyNumberFormat="1" applyFont="1" applyFill="1" applyAlignment="1">
      <alignment horizontal="right"/>
    </xf>
    <xf numFmtId="167" fontId="7" fillId="6" borderId="31" xfId="0" applyNumberFormat="1" applyFont="1" applyFill="1" applyBorder="1"/>
    <xf numFmtId="2" fontId="11" fillId="6" borderId="0" xfId="0" applyNumberFormat="1" applyFont="1" applyFill="1" applyAlignment="1">
      <alignment horizontal="right"/>
    </xf>
    <xf numFmtId="167" fontId="7" fillId="6" borderId="32" xfId="0" applyNumberFormat="1" applyFont="1" applyFill="1" applyBorder="1"/>
    <xf numFmtId="166" fontId="11" fillId="6" borderId="0" xfId="0" applyNumberFormat="1" applyFont="1" applyFill="1" applyAlignment="1">
      <alignment horizontal="right"/>
    </xf>
    <xf numFmtId="1" fontId="11" fillId="6" borderId="0" xfId="0" applyNumberFormat="1" applyFont="1" applyFill="1" applyAlignment="1">
      <alignment horizontal="right"/>
    </xf>
    <xf numFmtId="164" fontId="11" fillId="6" borderId="0" xfId="0" applyNumberFormat="1" applyFont="1" applyFill="1" applyAlignment="1">
      <alignment horizontal="right"/>
    </xf>
    <xf numFmtId="0" fontId="7" fillId="6" borderId="14" xfId="0" applyFont="1" applyFill="1" applyBorder="1" applyAlignment="1" applyProtection="1">
      <alignment vertical="center"/>
      <protection locked="0"/>
    </xf>
    <xf numFmtId="9" fontId="11" fillId="2" borderId="0" xfId="0" applyNumberFormat="1" applyFont="1" applyFill="1" applyAlignment="1" applyProtection="1">
      <alignment horizontal="right"/>
      <protection locked="0"/>
    </xf>
    <xf numFmtId="0" fontId="2" fillId="2" borderId="1" xfId="0" applyFont="1" applyFill="1" applyBorder="1" applyAlignment="1">
      <alignment horizontal="left"/>
    </xf>
    <xf numFmtId="0" fontId="1" fillId="2" borderId="2" xfId="0" applyFont="1" applyFill="1" applyBorder="1"/>
  </cellXfs>
  <cellStyles count="2">
    <cellStyle name="Currency 2" xfId="1" xr:uid="{5167A532-88D7-4153-BFD9-A1108EBF26D4}"/>
    <cellStyle name="Normal" xfId="0" builtinId="0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2%20Budget%20Work/Rice_Clearfield_202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3%20Crop%20Budgets/A22_Rice_Clearfield_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0">
          <cell r="H10">
            <v>41.174221260897141</v>
          </cell>
        </row>
        <row r="20"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</row>
        <row r="21">
          <cell r="A21" t="str">
            <v>Head</v>
          </cell>
          <cell r="B21">
            <v>124.62</v>
          </cell>
          <cell r="C21">
            <v>124.62</v>
          </cell>
          <cell r="D21">
            <v>124.62</v>
          </cell>
          <cell r="E21">
            <v>124.62</v>
          </cell>
          <cell r="F21">
            <v>124.62</v>
          </cell>
          <cell r="G21">
            <v>124.62</v>
          </cell>
          <cell r="H21" t="str">
            <v>ft.</v>
          </cell>
        </row>
        <row r="22">
          <cell r="A22" t="str">
            <v>Fuel Price</v>
          </cell>
          <cell r="B22">
            <v>2.6</v>
          </cell>
          <cell r="C22">
            <v>0.1</v>
          </cell>
          <cell r="D22">
            <v>0.1</v>
          </cell>
          <cell r="E22">
            <v>0.505</v>
          </cell>
          <cell r="F22">
            <v>1.71</v>
          </cell>
          <cell r="G22">
            <v>3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</row>
        <row r="25">
          <cell r="A25" t="str">
            <v>Gear Head Efficiency</v>
          </cell>
          <cell r="B25">
            <v>0.95</v>
          </cell>
          <cell r="C25">
            <v>1</v>
          </cell>
          <cell r="E25">
            <v>0.95</v>
          </cell>
          <cell r="F25">
            <v>0.95</v>
          </cell>
          <cell r="G25">
            <v>0.95</v>
          </cell>
        </row>
        <row r="26">
          <cell r="A26" t="str">
            <v>Energy Cost</v>
          </cell>
          <cell r="B26">
            <v>3.0709408020050128</v>
          </cell>
          <cell r="C26">
            <v>1.7562905590062112</v>
          </cell>
          <cell r="D26">
            <v>1.9235563265306124</v>
          </cell>
          <cell r="E26">
            <v>1.0736481496240602</v>
          </cell>
          <cell r="F26">
            <v>3.3050195064935068</v>
          </cell>
          <cell r="G26">
            <v>5.3150898496240613</v>
          </cell>
          <cell r="H26" t="str">
            <v>$/ac-in</v>
          </cell>
        </row>
        <row r="27">
          <cell r="A27" t="str">
            <v>Energy Cost</v>
          </cell>
          <cell r="B27">
            <v>92.128224060150387</v>
          </cell>
          <cell r="C27">
            <v>52.688716770186339</v>
          </cell>
          <cell r="D27">
            <v>57.706689795918372</v>
          </cell>
          <cell r="E27">
            <v>32.209444488721807</v>
          </cell>
          <cell r="F27">
            <v>99.150585194805203</v>
          </cell>
          <cell r="G27">
            <v>159.45269548872184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</row>
        <row r="29">
          <cell r="A29" t="str">
            <v>Maintenance/ Acre-In</v>
          </cell>
          <cell r="B29">
            <v>0.24010416666666667</v>
          </cell>
          <cell r="C29">
            <v>0.24010416666666667</v>
          </cell>
          <cell r="D29">
            <v>0.24010416666666667</v>
          </cell>
          <cell r="E29">
            <v>0.24010416666666667</v>
          </cell>
          <cell r="F29">
            <v>0.24010416666666667</v>
          </cell>
          <cell r="G29">
            <v>0.24010416666666667</v>
          </cell>
        </row>
        <row r="30">
          <cell r="A30" t="str">
            <v>Operating Cost</v>
          </cell>
          <cell r="B30">
            <v>3.3780348822055144</v>
          </cell>
          <cell r="C30">
            <v>1.8089792757763976</v>
          </cell>
          <cell r="D30">
            <v>2.0582052693877553</v>
          </cell>
          <cell r="E30">
            <v>1.2024859275789475</v>
          </cell>
          <cell r="F30">
            <v>3.7016218472727278</v>
          </cell>
          <cell r="G30">
            <v>6.1123533270676704</v>
          </cell>
        </row>
        <row r="31">
          <cell r="B31">
            <v>40.536418586466169</v>
          </cell>
          <cell r="C31">
            <v>21.70775130931677</v>
          </cell>
          <cell r="D31">
            <v>24.698463232653062</v>
          </cell>
          <cell r="E31">
            <v>14.42983113094737</v>
          </cell>
          <cell r="F31">
            <v>44.419462167272734</v>
          </cell>
          <cell r="G31">
            <v>73.348239924812049</v>
          </cell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</row>
        <row r="33">
          <cell r="A33" t="str">
            <v>Repairs by Type</v>
          </cell>
          <cell r="B33">
            <v>7.203125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3.0709408020050128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>
        <row r="7">
          <cell r="B7">
            <v>0</v>
          </cell>
        </row>
        <row r="13">
          <cell r="B13">
            <v>0</v>
          </cell>
        </row>
        <row r="14">
          <cell r="B1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4">
          <cell r="D34">
            <v>0.5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27932-92C3-4D56-827D-D7AC0959F57A}">
  <dimension ref="A1:Z45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8.7109375" bestFit="1" customWidth="1"/>
    <col min="3" max="3" width="26.42578125" customWidth="1"/>
    <col min="4" max="4" width="41" bestFit="1" customWidth="1"/>
    <col min="5" max="5" width="20.7109375" bestFit="1" customWidth="1"/>
  </cols>
  <sheetData>
    <row r="1" spans="1:26" s="1" customFormat="1" ht="13.5" thickBot="1" x14ac:dyDescent="0.25"/>
    <row r="2" spans="1:26" ht="15.75" customHeight="1" thickBot="1" x14ac:dyDescent="0.3">
      <c r="A2" s="119" t="s">
        <v>116</v>
      </c>
      <c r="B2" s="120"/>
      <c r="C2" s="120"/>
      <c r="D2" s="120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thickBot="1" x14ac:dyDescent="0.25">
      <c r="A3" s="3" t="s">
        <v>0</v>
      </c>
      <c r="B3" s="4" t="s">
        <v>1</v>
      </c>
      <c r="C3" s="5" t="s">
        <v>2</v>
      </c>
      <c r="D3" s="6"/>
      <c r="E3" s="5" t="s">
        <v>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7" t="s">
        <v>4</v>
      </c>
      <c r="B4" s="8" t="s">
        <v>5</v>
      </c>
      <c r="C4" s="9" t="s">
        <v>6</v>
      </c>
      <c r="D4" s="7"/>
      <c r="E4" s="10">
        <v>7.2692337011685275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11" t="s">
        <v>7</v>
      </c>
      <c r="B5" s="8" t="s">
        <v>8</v>
      </c>
      <c r="C5" s="12" t="s">
        <v>9</v>
      </c>
      <c r="D5" s="13"/>
      <c r="E5" s="14">
        <v>4.0895562218247692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2">
      <c r="A6" s="11" t="s">
        <v>10</v>
      </c>
      <c r="B6" s="8" t="s">
        <v>11</v>
      </c>
      <c r="C6" s="9" t="s">
        <v>6</v>
      </c>
      <c r="D6" s="11"/>
      <c r="E6" s="10">
        <v>4.3321615363412338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15" t="s">
        <v>12</v>
      </c>
      <c r="B7" s="8"/>
      <c r="C7" s="9" t="s">
        <v>13</v>
      </c>
      <c r="D7" s="13"/>
      <c r="E7" s="14">
        <v>0.26198756088289232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">
      <c r="A8" s="16" t="s">
        <v>14</v>
      </c>
      <c r="B8" s="17" t="s">
        <v>15</v>
      </c>
      <c r="C8" s="18" t="s">
        <v>16</v>
      </c>
      <c r="D8" s="13" t="s">
        <v>17</v>
      </c>
      <c r="E8" s="14">
        <v>9.7989786987674421</v>
      </c>
      <c r="F8" s="1"/>
      <c r="G8" s="1"/>
      <c r="H8" s="1"/>
      <c r="I8" s="1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11" t="s">
        <v>18</v>
      </c>
      <c r="B9" s="8" t="s">
        <v>19</v>
      </c>
      <c r="C9" s="18" t="s">
        <v>20</v>
      </c>
      <c r="D9" s="13" t="s">
        <v>21</v>
      </c>
      <c r="E9" s="14">
        <v>87.929122799920378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11" t="s">
        <v>22</v>
      </c>
      <c r="B10" s="8" t="s">
        <v>19</v>
      </c>
      <c r="C10" s="18" t="s">
        <v>23</v>
      </c>
      <c r="D10" s="13" t="s">
        <v>24</v>
      </c>
      <c r="E10" s="14">
        <v>108.05183137428274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">
      <c r="A11" s="11" t="s">
        <v>25</v>
      </c>
      <c r="B11" s="8"/>
      <c r="C11" s="18" t="s">
        <v>26</v>
      </c>
      <c r="D11" s="13"/>
      <c r="E11" s="14">
        <v>1.4262581137601629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">
      <c r="A12" s="11" t="s">
        <v>27</v>
      </c>
      <c r="B12" s="8"/>
      <c r="C12" s="18" t="s">
        <v>28</v>
      </c>
      <c r="D12" s="13"/>
      <c r="E12" s="14">
        <v>0.92389561096327677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20" t="s">
        <v>29</v>
      </c>
      <c r="B13" s="21"/>
      <c r="C13" s="18" t="s">
        <v>30</v>
      </c>
      <c r="D13" s="13" t="s">
        <v>31</v>
      </c>
      <c r="E13" s="14">
        <v>46.603999999999999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">
      <c r="A14" s="20" t="s">
        <v>29</v>
      </c>
      <c r="B14" s="21"/>
      <c r="C14" s="18" t="s">
        <v>30</v>
      </c>
      <c r="D14" s="22" t="s">
        <v>32</v>
      </c>
      <c r="E14" s="14">
        <v>36.418999999999997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A15" s="20" t="s">
        <v>29</v>
      </c>
      <c r="B15" s="17"/>
      <c r="C15" s="18" t="s">
        <v>30</v>
      </c>
      <c r="D15" s="13" t="s">
        <v>33</v>
      </c>
      <c r="E15" s="14">
        <v>31.275390625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20" t="s">
        <v>29</v>
      </c>
      <c r="B16" s="8"/>
      <c r="C16" s="18" t="s">
        <v>20</v>
      </c>
      <c r="D16" s="23" t="s">
        <v>34</v>
      </c>
      <c r="E16" s="14">
        <v>142.64599999999999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20" t="s">
        <v>35</v>
      </c>
      <c r="B17" s="24"/>
      <c r="C17" s="18"/>
      <c r="D17" s="13"/>
      <c r="E17" s="2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20" t="s">
        <v>29</v>
      </c>
      <c r="B18" s="24"/>
      <c r="C18" s="18" t="s">
        <v>20</v>
      </c>
      <c r="D18" s="13" t="s">
        <v>36</v>
      </c>
      <c r="E18" s="14">
        <v>57.5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11" t="s">
        <v>29</v>
      </c>
      <c r="B19" s="8"/>
      <c r="C19" s="18" t="s">
        <v>37</v>
      </c>
      <c r="D19" s="13" t="s">
        <v>38</v>
      </c>
      <c r="E19" s="14">
        <v>11.007999999999999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11" t="s">
        <v>29</v>
      </c>
      <c r="B20" s="8"/>
      <c r="C20" s="18" t="s">
        <v>39</v>
      </c>
      <c r="D20" s="13" t="s">
        <v>40</v>
      </c>
      <c r="E20" s="14">
        <v>32.1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thickBot="1" x14ac:dyDescent="0.25">
      <c r="A21" s="26" t="s">
        <v>41</v>
      </c>
      <c r="B21" s="27"/>
      <c r="C21" s="28"/>
      <c r="D21" s="13"/>
      <c r="E21" s="2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16" t="s">
        <v>42</v>
      </c>
      <c r="B22" s="17" t="s">
        <v>43</v>
      </c>
      <c r="C22" s="30" t="s">
        <v>44</v>
      </c>
      <c r="D22" s="6"/>
      <c r="E22" s="31">
        <v>19.864776442959776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A23" s="16" t="s">
        <v>45</v>
      </c>
      <c r="B23" s="17" t="s">
        <v>46</v>
      </c>
      <c r="C23" s="30" t="s">
        <v>44</v>
      </c>
      <c r="D23" s="32"/>
      <c r="E23" s="33">
        <v>6.6928498905620124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thickBot="1" x14ac:dyDescent="0.25">
      <c r="A24" s="34" t="s">
        <v>47</v>
      </c>
      <c r="B24" s="35"/>
      <c r="C24" s="36" t="s">
        <v>44</v>
      </c>
      <c r="D24" s="37"/>
      <c r="E24" s="38">
        <v>7.3807017801483923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">
      <c r="A25" s="7" t="s">
        <v>48</v>
      </c>
      <c r="B25" s="39"/>
      <c r="C25" s="40"/>
      <c r="D25" s="41"/>
      <c r="E25" s="10">
        <v>0.69025402911326006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thickBot="1" x14ac:dyDescent="0.25">
      <c r="A26" s="34" t="s">
        <v>49</v>
      </c>
      <c r="B26" s="35" t="s">
        <v>5</v>
      </c>
      <c r="C26" s="36" t="s">
        <v>50</v>
      </c>
      <c r="D26" s="42"/>
      <c r="E26" s="43">
        <v>4.8865806821500719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44" t="s">
        <v>51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</sheetData>
  <mergeCells count="1">
    <mergeCell ref="A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E5CC1-4BDD-491F-AF27-6106E1E11230}">
  <sheetPr>
    <pageSetUpPr fitToPage="1"/>
  </sheetPr>
  <dimension ref="A1:Z60791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85" customWidth="1"/>
    <col min="9" max="9" width="8.7109375" style="85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">
      <c r="A1" s="86" t="s">
        <v>117</v>
      </c>
      <c r="B1" s="104"/>
      <c r="C1" s="104"/>
      <c r="D1" s="104"/>
      <c r="E1" s="104"/>
      <c r="F1" s="117"/>
      <c r="G1" s="45"/>
      <c r="H1" s="1"/>
      <c r="I1" s="1"/>
      <c r="J1" s="1"/>
      <c r="K1" s="1"/>
      <c r="L1" s="1"/>
      <c r="M1" s="1"/>
      <c r="N1" s="1"/>
      <c r="O1" s="1"/>
      <c r="P1" s="46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149999999999999" customHeight="1" x14ac:dyDescent="0.2">
      <c r="A2" s="88" t="s">
        <v>52</v>
      </c>
      <c r="B2" s="94" t="s">
        <v>53</v>
      </c>
      <c r="C2" s="94" t="s">
        <v>54</v>
      </c>
      <c r="D2" s="94" t="s">
        <v>55</v>
      </c>
      <c r="E2" s="94" t="s">
        <v>56</v>
      </c>
      <c r="F2" s="94" t="s">
        <v>57</v>
      </c>
      <c r="G2" s="47"/>
      <c r="H2" s="1" t="s">
        <v>90</v>
      </c>
      <c r="I2" s="1"/>
      <c r="J2" s="1"/>
      <c r="K2" s="1"/>
      <c r="L2" s="1"/>
      <c r="M2" s="1"/>
      <c r="N2" s="1"/>
      <c r="O2" s="1"/>
      <c r="P2" s="46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9" customHeight="1" x14ac:dyDescent="0.25">
      <c r="A3" s="89" t="s">
        <v>58</v>
      </c>
      <c r="B3" s="118">
        <v>1</v>
      </c>
      <c r="C3" s="95" t="s">
        <v>110</v>
      </c>
      <c r="D3" s="48">
        <v>170</v>
      </c>
      <c r="E3" s="48">
        <v>7</v>
      </c>
      <c r="F3" s="110">
        <f>D3*E3*B3</f>
        <v>1190</v>
      </c>
      <c r="G3" s="49"/>
      <c r="H3" s="1"/>
      <c r="I3" s="1"/>
      <c r="J3" s="1"/>
      <c r="K3" s="1"/>
      <c r="L3" s="1"/>
      <c r="M3" s="1"/>
      <c r="N3" s="1"/>
      <c r="O3" s="1"/>
      <c r="P3" s="46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5">
      <c r="A4" s="90"/>
      <c r="B4" s="105"/>
      <c r="C4" s="95"/>
      <c r="D4" s="109"/>
      <c r="E4" s="112"/>
      <c r="F4" s="110"/>
      <c r="G4" s="51"/>
      <c r="H4" s="1"/>
      <c r="I4" s="1"/>
      <c r="J4" s="1"/>
      <c r="K4" s="1"/>
      <c r="L4" s="1"/>
      <c r="M4" s="1"/>
      <c r="N4" s="1"/>
      <c r="O4" s="1"/>
      <c r="P4" s="52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7.25" customHeight="1" x14ac:dyDescent="0.25">
      <c r="A5" s="88" t="s">
        <v>59</v>
      </c>
      <c r="B5" s="90"/>
      <c r="C5" s="96" t="s">
        <v>54</v>
      </c>
      <c r="D5" s="96" t="s">
        <v>60</v>
      </c>
      <c r="E5" s="94" t="s">
        <v>61</v>
      </c>
      <c r="F5" s="96" t="s">
        <v>62</v>
      </c>
      <c r="G5" s="51"/>
      <c r="H5" s="1"/>
      <c r="I5" s="1"/>
      <c r="J5" s="1"/>
      <c r="K5" s="1"/>
      <c r="L5" s="1"/>
      <c r="M5" s="1"/>
      <c r="N5" s="1"/>
      <c r="O5" s="1"/>
      <c r="P5" s="52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ht="15" x14ac:dyDescent="0.25">
      <c r="A6" s="90" t="s">
        <v>91</v>
      </c>
      <c r="B6" s="118">
        <v>1</v>
      </c>
      <c r="C6" s="97" t="s">
        <v>111</v>
      </c>
      <c r="D6" s="116">
        <v>72</v>
      </c>
      <c r="E6" s="112">
        <v>1.32</v>
      </c>
      <c r="F6" s="110">
        <f>D6*E6*B6</f>
        <v>95.04</v>
      </c>
      <c r="G6" s="51"/>
      <c r="H6" s="1"/>
      <c r="I6" s="1"/>
      <c r="J6" s="1"/>
      <c r="K6" s="1"/>
      <c r="L6" s="1"/>
      <c r="M6" s="1"/>
      <c r="N6" s="1"/>
      <c r="O6" s="1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13.9" customHeight="1" x14ac:dyDescent="0.25">
      <c r="A7" s="90" t="s">
        <v>63</v>
      </c>
      <c r="B7" s="118">
        <v>1</v>
      </c>
      <c r="C7" s="95" t="s">
        <v>111</v>
      </c>
      <c r="D7" s="112">
        <v>330</v>
      </c>
      <c r="E7" s="87">
        <v>0.4</v>
      </c>
      <c r="F7" s="110">
        <f>D7*E7*B7</f>
        <v>132</v>
      </c>
      <c r="G7" s="51"/>
      <c r="H7" s="1"/>
      <c r="I7" s="1"/>
      <c r="J7" s="1"/>
      <c r="K7" s="1"/>
      <c r="L7" s="1"/>
      <c r="M7" s="1"/>
      <c r="N7" s="1"/>
      <c r="O7" s="1"/>
      <c r="P7" s="46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9" customHeight="1" x14ac:dyDescent="0.25">
      <c r="A8" s="90" t="s">
        <v>92</v>
      </c>
      <c r="B8" s="118">
        <v>1</v>
      </c>
      <c r="C8" s="95" t="s">
        <v>111</v>
      </c>
      <c r="D8" s="112">
        <v>87</v>
      </c>
      <c r="E8" s="87">
        <v>0.44500000000000001</v>
      </c>
      <c r="F8" s="110">
        <f t="shared" ref="F8:F17" si="0">D8*E8*B8</f>
        <v>38.715000000000003</v>
      </c>
      <c r="G8" s="47"/>
      <c r="H8" s="1"/>
      <c r="I8" s="1"/>
      <c r="J8" s="1"/>
      <c r="K8" s="1"/>
      <c r="L8" s="1"/>
      <c r="M8" s="1"/>
      <c r="N8" s="1"/>
      <c r="O8" s="1"/>
      <c r="P8" s="46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9" customHeight="1" x14ac:dyDescent="0.25">
      <c r="A9" s="90" t="s">
        <v>93</v>
      </c>
      <c r="B9" s="118">
        <v>1</v>
      </c>
      <c r="C9" s="95" t="s">
        <v>111</v>
      </c>
      <c r="D9" s="112">
        <v>100</v>
      </c>
      <c r="E9" s="87">
        <v>0.41</v>
      </c>
      <c r="F9" s="110">
        <f t="shared" si="0"/>
        <v>41</v>
      </c>
      <c r="G9" s="49"/>
      <c r="H9" s="1"/>
      <c r="I9" s="1"/>
      <c r="J9" s="1"/>
      <c r="K9" s="1"/>
      <c r="L9" s="1"/>
      <c r="M9" s="1"/>
      <c r="N9" s="1"/>
      <c r="O9" s="1"/>
      <c r="P9" s="46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9" customHeight="1" x14ac:dyDescent="0.25">
      <c r="A10" s="90" t="s">
        <v>94</v>
      </c>
      <c r="B10" s="118">
        <v>1</v>
      </c>
      <c r="C10" s="95" t="s">
        <v>111</v>
      </c>
      <c r="D10" s="112">
        <v>0</v>
      </c>
      <c r="E10" s="87">
        <v>0.3</v>
      </c>
      <c r="F10" s="110">
        <f t="shared" si="0"/>
        <v>0</v>
      </c>
      <c r="G10" s="53"/>
      <c r="H10" s="1"/>
      <c r="I10" s="1"/>
      <c r="J10" s="1"/>
      <c r="K10" s="1"/>
      <c r="L10" s="1"/>
      <c r="M10" s="1"/>
      <c r="N10" s="1"/>
      <c r="O10" s="1"/>
      <c r="P10" s="46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9" customHeight="1" x14ac:dyDescent="0.25">
      <c r="A11" s="90" t="s">
        <v>109</v>
      </c>
      <c r="B11" s="118">
        <v>1</v>
      </c>
      <c r="C11" s="95" t="s">
        <v>111</v>
      </c>
      <c r="D11" s="112">
        <v>0</v>
      </c>
      <c r="E11" s="87">
        <v>1.28</v>
      </c>
      <c r="F11" s="110">
        <f t="shared" si="0"/>
        <v>0</v>
      </c>
      <c r="G11" s="102"/>
      <c r="H11" s="103"/>
      <c r="I11" s="1"/>
      <c r="J11" s="1"/>
      <c r="K11" s="1"/>
      <c r="L11" s="1"/>
      <c r="M11" s="1"/>
      <c r="N11" s="1"/>
      <c r="O11" s="1"/>
      <c r="P11" s="46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9" customHeight="1" x14ac:dyDescent="0.25">
      <c r="A12" s="90" t="s">
        <v>113</v>
      </c>
      <c r="B12" s="118">
        <v>1</v>
      </c>
      <c r="C12" s="95" t="s">
        <v>89</v>
      </c>
      <c r="D12" s="95">
        <v>0.46</v>
      </c>
      <c r="E12" s="112">
        <v>22.6</v>
      </c>
      <c r="F12" s="110">
        <f t="shared" si="0"/>
        <v>10.396000000000001</v>
      </c>
      <c r="G12" s="53"/>
      <c r="H12" s="1"/>
      <c r="I12" s="1"/>
      <c r="J12" s="1"/>
      <c r="K12" s="1"/>
      <c r="L12" s="1"/>
      <c r="M12" s="1"/>
      <c r="N12" s="1"/>
      <c r="O12" s="1"/>
      <c r="P12" s="46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9" customHeight="1" x14ac:dyDescent="0.25">
      <c r="A13" s="90" t="s">
        <v>30</v>
      </c>
      <c r="B13" s="118">
        <v>1</v>
      </c>
      <c r="C13" s="95" t="s">
        <v>64</v>
      </c>
      <c r="D13" s="95">
        <v>1</v>
      </c>
      <c r="E13" s="112">
        <v>122.58</v>
      </c>
      <c r="F13" s="110">
        <f t="shared" si="0"/>
        <v>122.58</v>
      </c>
      <c r="G13" s="49"/>
      <c r="H13" s="1"/>
      <c r="I13" s="1"/>
      <c r="J13" s="1"/>
      <c r="K13" s="1"/>
      <c r="L13" s="1"/>
      <c r="M13" s="1"/>
      <c r="N13" s="1"/>
      <c r="O13" s="1"/>
      <c r="P13" s="46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9" customHeight="1" x14ac:dyDescent="0.25">
      <c r="A14" s="90" t="s">
        <v>37</v>
      </c>
      <c r="B14" s="118">
        <v>1</v>
      </c>
      <c r="C14" s="95" t="s">
        <v>64</v>
      </c>
      <c r="D14" s="95">
        <v>1</v>
      </c>
      <c r="E14" s="112">
        <v>3.01</v>
      </c>
      <c r="F14" s="110">
        <f t="shared" si="0"/>
        <v>3.01</v>
      </c>
      <c r="G14" s="53"/>
      <c r="H14" s="1"/>
      <c r="I14" s="1"/>
      <c r="J14" s="1"/>
      <c r="K14" s="1"/>
      <c r="L14" s="1"/>
      <c r="M14" s="1"/>
      <c r="N14" s="1"/>
      <c r="O14" s="1"/>
      <c r="P14" s="46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9" customHeight="1" x14ac:dyDescent="0.25">
      <c r="A15" s="90" t="s">
        <v>39</v>
      </c>
      <c r="B15" s="118">
        <v>1</v>
      </c>
      <c r="C15" s="95" t="s">
        <v>64</v>
      </c>
      <c r="D15" s="95">
        <v>1</v>
      </c>
      <c r="E15" s="112">
        <v>24.1</v>
      </c>
      <c r="F15" s="110">
        <f t="shared" si="0"/>
        <v>24.1</v>
      </c>
      <c r="G15" s="53"/>
      <c r="H15" s="1"/>
      <c r="I15" s="1"/>
      <c r="J15" s="1"/>
      <c r="K15" s="1"/>
      <c r="L15" s="1"/>
      <c r="M15" s="1"/>
      <c r="N15" s="1"/>
      <c r="O15" s="1"/>
      <c r="P15" s="46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9" customHeight="1" x14ac:dyDescent="0.25">
      <c r="A16" s="90" t="s">
        <v>95</v>
      </c>
      <c r="B16" s="118">
        <v>1</v>
      </c>
      <c r="C16" s="95" t="s">
        <v>64</v>
      </c>
      <c r="D16" s="95">
        <v>1</v>
      </c>
      <c r="E16" s="112">
        <v>0</v>
      </c>
      <c r="F16" s="110">
        <f t="shared" si="0"/>
        <v>0</v>
      </c>
      <c r="G16" s="5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9" customHeight="1" x14ac:dyDescent="0.25">
      <c r="A17" s="90" t="s">
        <v>95</v>
      </c>
      <c r="B17" s="118">
        <v>1</v>
      </c>
      <c r="C17" s="95" t="s">
        <v>64</v>
      </c>
      <c r="D17" s="95">
        <v>1</v>
      </c>
      <c r="E17" s="112">
        <v>0</v>
      </c>
      <c r="F17" s="110">
        <f t="shared" si="0"/>
        <v>0</v>
      </c>
      <c r="G17" s="5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9" customHeight="1" x14ac:dyDescent="0.25">
      <c r="A18" s="90" t="s">
        <v>96</v>
      </c>
      <c r="B18" s="90"/>
      <c r="C18" s="95"/>
      <c r="D18" s="95"/>
      <c r="E18" s="112"/>
      <c r="F18" s="112"/>
      <c r="G18" s="55"/>
      <c r="H18" s="1"/>
      <c r="I18" s="1"/>
      <c r="J18" s="1"/>
      <c r="K18" s="1"/>
      <c r="L18" s="1"/>
      <c r="M18" s="56"/>
      <c r="N18" s="57"/>
      <c r="O18" s="58"/>
      <c r="P18" s="1"/>
      <c r="Q18" s="1"/>
      <c r="R18" s="1"/>
      <c r="S18" s="59"/>
      <c r="T18" s="1"/>
      <c r="U18" s="1"/>
      <c r="V18" s="1"/>
      <c r="W18" s="1"/>
      <c r="X18" s="1"/>
      <c r="Y18" s="1"/>
      <c r="Z18" s="1"/>
    </row>
    <row r="19" spans="1:26" ht="14.65" customHeight="1" x14ac:dyDescent="0.25">
      <c r="A19" s="91" t="s">
        <v>97</v>
      </c>
      <c r="B19" s="118">
        <v>1</v>
      </c>
      <c r="C19" s="95" t="s">
        <v>64</v>
      </c>
      <c r="D19" s="60">
        <v>0</v>
      </c>
      <c r="E19" s="61">
        <v>8</v>
      </c>
      <c r="F19" s="110">
        <f>D19*E19*B19</f>
        <v>0</v>
      </c>
      <c r="G19" s="53"/>
      <c r="H19" s="1"/>
      <c r="I19" s="1"/>
      <c r="J19" s="1"/>
      <c r="K19" s="1"/>
      <c r="L19" s="1"/>
      <c r="M19" s="62"/>
      <c r="N19" s="63"/>
      <c r="O19" s="58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9" customHeight="1" x14ac:dyDescent="0.25">
      <c r="A20" s="91" t="s">
        <v>98</v>
      </c>
      <c r="B20" s="118">
        <v>1</v>
      </c>
      <c r="C20" s="95" t="s">
        <v>64</v>
      </c>
      <c r="D20" s="64">
        <v>5</v>
      </c>
      <c r="E20" s="61">
        <v>8</v>
      </c>
      <c r="F20" s="110">
        <f>D20*E20*B20</f>
        <v>40</v>
      </c>
      <c r="G20" s="53"/>
      <c r="H20" s="1"/>
      <c r="I20" s="1"/>
      <c r="J20" s="1"/>
      <c r="K20" s="1"/>
      <c r="L20" s="1"/>
      <c r="M20" s="62"/>
      <c r="N20" s="63"/>
      <c r="O20" s="58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9" customHeight="1" x14ac:dyDescent="0.25">
      <c r="A21" s="91" t="s">
        <v>99</v>
      </c>
      <c r="B21" s="118">
        <v>1</v>
      </c>
      <c r="C21" s="95" t="s">
        <v>111</v>
      </c>
      <c r="D21" s="64">
        <v>330</v>
      </c>
      <c r="E21" s="65">
        <v>0.08</v>
      </c>
      <c r="F21" s="110">
        <f>D21*E21*B21</f>
        <v>26.400000000000002</v>
      </c>
      <c r="G21" s="53"/>
      <c r="H21" s="1"/>
      <c r="I21" s="1"/>
      <c r="J21" s="1"/>
      <c r="K21" s="1"/>
      <c r="L21" s="1"/>
      <c r="M21" s="62"/>
      <c r="N21" s="63"/>
      <c r="O21" s="58"/>
      <c r="P21" s="66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9" customHeight="1" x14ac:dyDescent="0.25">
      <c r="A22" s="91" t="s">
        <v>114</v>
      </c>
      <c r="B22" s="118">
        <v>1</v>
      </c>
      <c r="C22" s="95" t="s">
        <v>64</v>
      </c>
      <c r="D22" s="64">
        <v>0</v>
      </c>
      <c r="E22" s="61">
        <v>8</v>
      </c>
      <c r="F22" s="110">
        <f>D22*E22*B22</f>
        <v>0</v>
      </c>
      <c r="G22" s="53"/>
      <c r="H22" s="1"/>
      <c r="I22" s="1"/>
      <c r="J22" s="1"/>
      <c r="K22" s="1"/>
      <c r="L22" s="1"/>
      <c r="M22" s="62"/>
      <c r="N22" s="63"/>
      <c r="O22" s="58"/>
      <c r="P22" s="66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9" customHeight="1" x14ac:dyDescent="0.25">
      <c r="A23" s="90" t="s">
        <v>65</v>
      </c>
      <c r="B23" s="90"/>
      <c r="C23" s="90"/>
      <c r="D23" s="90"/>
      <c r="E23" s="90"/>
      <c r="F23" s="90"/>
      <c r="G23" s="53"/>
      <c r="H23" s="1"/>
      <c r="I23" s="1"/>
      <c r="J23" s="1"/>
      <c r="K23" s="1"/>
      <c r="L23" s="1"/>
      <c r="M23" s="50"/>
      <c r="N23" s="67"/>
      <c r="O23" s="58"/>
      <c r="P23" s="66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9" customHeight="1" x14ac:dyDescent="0.25">
      <c r="A24" s="90" t="s">
        <v>66</v>
      </c>
      <c r="B24" s="118">
        <v>1</v>
      </c>
      <c r="C24" s="95" t="s">
        <v>67</v>
      </c>
      <c r="D24" s="87">
        <v>3.9402669955223208</v>
      </c>
      <c r="E24" s="68">
        <v>4.5</v>
      </c>
      <c r="F24" s="110">
        <f t="shared" ref="F24:F35" si="1">D24*E24*B24</f>
        <v>17.731201479850444</v>
      </c>
      <c r="G24" s="69"/>
      <c r="H24" s="1"/>
      <c r="I24" s="1"/>
      <c r="J24" s="1"/>
      <c r="K24" s="1"/>
      <c r="L24" s="1"/>
      <c r="M24" s="62"/>
      <c r="N24" s="63"/>
      <c r="O24" s="58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9" customHeight="1" x14ac:dyDescent="0.25">
      <c r="A25" s="90" t="s">
        <v>68</v>
      </c>
      <c r="B25" s="118">
        <v>1</v>
      </c>
      <c r="C25" s="95" t="s">
        <v>64</v>
      </c>
      <c r="D25" s="95">
        <v>1</v>
      </c>
      <c r="E25" s="112">
        <v>7.6460633731313425</v>
      </c>
      <c r="F25" s="110">
        <f t="shared" si="1"/>
        <v>7.6460633731313425</v>
      </c>
      <c r="G25" s="53"/>
      <c r="H25" s="1"/>
      <c r="I25" s="1"/>
      <c r="J25" s="1"/>
      <c r="K25" s="1"/>
      <c r="L25" s="1"/>
      <c r="M25" s="62"/>
      <c r="N25" s="6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9" customHeight="1" x14ac:dyDescent="0.25">
      <c r="A26" s="90" t="s">
        <v>69</v>
      </c>
      <c r="B26" s="118">
        <v>1</v>
      </c>
      <c r="C26" s="95" t="s">
        <v>67</v>
      </c>
      <c r="D26" s="87">
        <v>2.0274973147153599</v>
      </c>
      <c r="E26" s="68">
        <v>4.5</v>
      </c>
      <c r="F26" s="110">
        <f t="shared" si="1"/>
        <v>9.1237379162191203</v>
      </c>
      <c r="G26" s="53"/>
      <c r="H26" s="1"/>
      <c r="I26" s="1"/>
      <c r="J26" s="1"/>
      <c r="K26" s="1"/>
      <c r="L26" s="1"/>
      <c r="M26" s="62"/>
      <c r="N26" s="6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9" customHeight="1" x14ac:dyDescent="0.25">
      <c r="A27" s="90" t="s">
        <v>70</v>
      </c>
      <c r="B27" s="118">
        <v>1</v>
      </c>
      <c r="C27" s="95" t="s">
        <v>64</v>
      </c>
      <c r="D27" s="95">
        <v>1</v>
      </c>
      <c r="E27" s="112">
        <v>9.9981814102911315</v>
      </c>
      <c r="F27" s="110">
        <f t="shared" si="1"/>
        <v>9.9981814102911315</v>
      </c>
      <c r="G27" s="55"/>
      <c r="H27" s="1"/>
      <c r="I27" s="1"/>
      <c r="J27" s="1"/>
      <c r="K27" s="1"/>
      <c r="L27" s="1"/>
      <c r="M27" s="62"/>
      <c r="N27" s="6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9" customHeight="1" x14ac:dyDescent="0.25">
      <c r="A28" s="90" t="s">
        <v>71</v>
      </c>
      <c r="B28" s="118">
        <v>1</v>
      </c>
      <c r="C28" s="95" t="s">
        <v>72</v>
      </c>
      <c r="D28" s="70">
        <v>30</v>
      </c>
      <c r="E28" s="112">
        <v>5.3150898496240604</v>
      </c>
      <c r="F28" s="110">
        <f t="shared" si="1"/>
        <v>159.45269548872182</v>
      </c>
      <c r="G28" s="55"/>
      <c r="H28" s="1"/>
      <c r="I28" s="1"/>
      <c r="J28" s="1"/>
      <c r="K28" s="1"/>
      <c r="L28" s="1"/>
      <c r="M28" s="62"/>
      <c r="N28" s="6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9" customHeight="1" x14ac:dyDescent="0.25">
      <c r="A29" s="90" t="s">
        <v>73</v>
      </c>
      <c r="B29" s="105"/>
      <c r="C29" s="95" t="s">
        <v>72</v>
      </c>
      <c r="D29" s="115">
        <v>30</v>
      </c>
      <c r="E29" s="112">
        <v>0.24010416666666667</v>
      </c>
      <c r="F29" s="110">
        <f>D29*E29</f>
        <v>7.203125</v>
      </c>
      <c r="G29" s="53"/>
      <c r="H29" s="1"/>
      <c r="I29" s="1"/>
      <c r="J29" s="1"/>
      <c r="K29" s="1"/>
      <c r="L29" s="1"/>
      <c r="M29" s="62"/>
      <c r="N29" s="63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9" customHeight="1" x14ac:dyDescent="0.25">
      <c r="A30" s="90" t="s">
        <v>74</v>
      </c>
      <c r="B30" s="118">
        <v>1</v>
      </c>
      <c r="C30" s="95" t="s">
        <v>64</v>
      </c>
      <c r="D30" s="71">
        <v>1</v>
      </c>
      <c r="E30" s="61">
        <v>0</v>
      </c>
      <c r="F30" s="110">
        <f t="shared" si="1"/>
        <v>0</v>
      </c>
      <c r="G30" s="53"/>
      <c r="H30" s="1"/>
      <c r="I30" s="1"/>
      <c r="J30" s="1"/>
      <c r="K30" s="1"/>
      <c r="L30" s="1"/>
      <c r="M30" s="62"/>
      <c r="N30" s="63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9" customHeight="1" x14ac:dyDescent="0.25">
      <c r="A31" s="90" t="s">
        <v>27</v>
      </c>
      <c r="B31" s="118">
        <v>1</v>
      </c>
      <c r="C31" s="95" t="s">
        <v>64</v>
      </c>
      <c r="D31" s="71">
        <v>1</v>
      </c>
      <c r="E31" s="61">
        <v>0.7</v>
      </c>
      <c r="F31" s="110">
        <f t="shared" si="1"/>
        <v>0.7</v>
      </c>
      <c r="G31" s="53"/>
      <c r="H31" s="1"/>
      <c r="I31" s="1"/>
      <c r="J31" s="1"/>
      <c r="K31" s="1"/>
      <c r="L31" s="1"/>
      <c r="M31" s="62"/>
      <c r="N31" s="63"/>
      <c r="O31" s="72"/>
      <c r="P31" s="73"/>
      <c r="Q31" s="72"/>
      <c r="R31" s="1"/>
      <c r="S31" s="1"/>
      <c r="T31" s="1"/>
      <c r="U31" s="1"/>
      <c r="V31" s="1"/>
      <c r="W31" s="1"/>
      <c r="X31" s="1"/>
      <c r="Y31" s="1"/>
      <c r="Z31" s="1"/>
    </row>
    <row r="32" spans="1:26" ht="13.9" customHeight="1" x14ac:dyDescent="0.25">
      <c r="A32" s="90" t="s">
        <v>75</v>
      </c>
      <c r="B32" s="118">
        <v>1</v>
      </c>
      <c r="C32" s="95" t="s">
        <v>76</v>
      </c>
      <c r="D32" s="87">
        <v>0.76366506258486044</v>
      </c>
      <c r="E32" s="74">
        <v>12.45</v>
      </c>
      <c r="F32" s="110">
        <f t="shared" si="1"/>
        <v>9.5076300291815112</v>
      </c>
      <c r="G32" s="53"/>
      <c r="H32" s="1"/>
      <c r="I32" s="1"/>
      <c r="J32" s="1"/>
      <c r="K32" s="1"/>
      <c r="L32" s="1"/>
      <c r="M32" s="62"/>
      <c r="N32" s="63"/>
      <c r="O32" s="75"/>
      <c r="P32" s="75"/>
      <c r="Q32" s="75"/>
      <c r="R32" s="1"/>
      <c r="S32" s="1"/>
      <c r="T32" s="1"/>
      <c r="U32" s="1"/>
      <c r="V32" s="1"/>
      <c r="W32" s="1"/>
      <c r="X32" s="1"/>
      <c r="Y32" s="1"/>
      <c r="Z32" s="1"/>
    </row>
    <row r="33" spans="1:26" ht="13.9" customHeight="1" x14ac:dyDescent="0.25">
      <c r="A33" s="90" t="s">
        <v>77</v>
      </c>
      <c r="B33" s="118">
        <v>1</v>
      </c>
      <c r="C33" s="95" t="s">
        <v>64</v>
      </c>
      <c r="D33" s="71">
        <v>1</v>
      </c>
      <c r="E33" s="61">
        <v>8</v>
      </c>
      <c r="F33" s="110">
        <f t="shared" si="1"/>
        <v>8</v>
      </c>
      <c r="G33" s="53"/>
      <c r="H33" s="1"/>
      <c r="I33" s="1"/>
      <c r="J33" s="1"/>
      <c r="K33" s="1"/>
      <c r="L33" s="1"/>
      <c r="M33" s="62"/>
      <c r="N33" s="63"/>
      <c r="O33" s="76"/>
      <c r="P33" s="77"/>
      <c r="Q33" s="78"/>
      <c r="R33" s="1"/>
      <c r="S33" s="1"/>
      <c r="T33" s="1"/>
      <c r="U33" s="1"/>
      <c r="V33" s="1"/>
      <c r="W33" s="1"/>
      <c r="X33" s="1"/>
      <c r="Y33" s="1"/>
      <c r="Z33" s="1"/>
    </row>
    <row r="34" spans="1:26" ht="15" x14ac:dyDescent="0.25">
      <c r="A34" s="90" t="s">
        <v>115</v>
      </c>
      <c r="B34" s="118">
        <v>1</v>
      </c>
      <c r="C34" s="95" t="s">
        <v>76</v>
      </c>
      <c r="D34" s="87">
        <v>3.5</v>
      </c>
      <c r="E34" s="61">
        <v>12.45</v>
      </c>
      <c r="F34" s="110">
        <f t="shared" si="1"/>
        <v>43.574999999999996</v>
      </c>
      <c r="G34" s="55"/>
      <c r="H34" s="1"/>
      <c r="I34" s="1"/>
      <c r="J34" s="1"/>
      <c r="K34" s="1"/>
      <c r="L34" s="79"/>
      <c r="M34" s="62"/>
      <c r="N34" s="63"/>
      <c r="O34" s="76"/>
      <c r="P34" s="77"/>
      <c r="Q34" s="78"/>
      <c r="R34" s="1"/>
      <c r="S34" s="1"/>
      <c r="T34" s="1"/>
      <c r="U34" s="1"/>
      <c r="V34" s="1"/>
      <c r="W34" s="1"/>
      <c r="X34" s="1"/>
      <c r="Y34" s="1"/>
      <c r="Z34" s="1"/>
    </row>
    <row r="35" spans="1:26" ht="13.9" customHeight="1" x14ac:dyDescent="0.25">
      <c r="A35" s="90" t="s">
        <v>78</v>
      </c>
      <c r="B35" s="118">
        <v>1</v>
      </c>
      <c r="C35" s="95" t="s">
        <v>64</v>
      </c>
      <c r="D35" s="71">
        <v>1</v>
      </c>
      <c r="E35" s="61">
        <v>10.29</v>
      </c>
      <c r="F35" s="110">
        <f t="shared" si="1"/>
        <v>10.29</v>
      </c>
      <c r="G35" s="53"/>
      <c r="H35" s="1"/>
      <c r="I35" s="1"/>
      <c r="J35" s="1"/>
      <c r="K35" s="1"/>
      <c r="L35" s="79"/>
      <c r="M35" s="62"/>
      <c r="N35" s="63"/>
      <c r="O35" s="76"/>
      <c r="P35" s="77"/>
      <c r="Q35" s="78"/>
      <c r="R35" s="1"/>
      <c r="S35" s="1"/>
      <c r="T35" s="1"/>
      <c r="U35" s="1"/>
      <c r="V35" s="1"/>
      <c r="W35" s="1"/>
      <c r="X35" s="1"/>
      <c r="Y35" s="1"/>
      <c r="Z35" s="1"/>
    </row>
    <row r="36" spans="1:26" ht="13.9" customHeight="1" x14ac:dyDescent="0.25">
      <c r="A36" s="90" t="s">
        <v>100</v>
      </c>
      <c r="B36" s="118">
        <v>1</v>
      </c>
      <c r="C36" s="95" t="s">
        <v>79</v>
      </c>
      <c r="D36" s="68">
        <v>7</v>
      </c>
      <c r="E36" s="110">
        <v>817.39266931579903</v>
      </c>
      <c r="F36" s="110">
        <f>((D36/100)*[2]Program_Variables!D34)*SUM(F6:F35)*B36</f>
        <v>28.576402214408848</v>
      </c>
      <c r="G36" s="53"/>
      <c r="H36" s="1"/>
      <c r="I36" s="1"/>
      <c r="J36" s="1"/>
      <c r="K36" s="48"/>
      <c r="L36" s="48"/>
      <c r="M36" s="62"/>
      <c r="N36" s="63"/>
      <c r="O36" s="57"/>
      <c r="P36" s="80"/>
      <c r="Q36" s="78"/>
      <c r="R36" s="1"/>
      <c r="S36" s="1"/>
      <c r="T36" s="1"/>
      <c r="U36" s="1"/>
      <c r="V36" s="1"/>
      <c r="W36" s="1"/>
      <c r="X36" s="1"/>
      <c r="Y36" s="1"/>
      <c r="Z36" s="1"/>
    </row>
    <row r="37" spans="1:26" ht="13.9" customHeight="1" x14ac:dyDescent="0.25">
      <c r="A37" s="90" t="s">
        <v>80</v>
      </c>
      <c r="B37" s="118">
        <v>1</v>
      </c>
      <c r="C37" s="95" t="s">
        <v>64</v>
      </c>
      <c r="D37" s="68">
        <v>0</v>
      </c>
      <c r="E37" s="61">
        <v>0</v>
      </c>
      <c r="F37" s="110">
        <f>D37*E37*B37</f>
        <v>0</v>
      </c>
      <c r="G37" s="53"/>
      <c r="H37" s="1"/>
      <c r="I37" s="1"/>
      <c r="J37" s="1"/>
      <c r="K37" s="48"/>
      <c r="L37" s="48"/>
      <c r="M37" s="62"/>
      <c r="N37" s="6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9" customHeight="1" x14ac:dyDescent="0.25">
      <c r="A38" s="90" t="s">
        <v>101</v>
      </c>
      <c r="B38" s="106"/>
      <c r="C38" s="95"/>
      <c r="D38" s="109" t="s">
        <v>112</v>
      </c>
      <c r="E38" s="109" t="s">
        <v>112</v>
      </c>
      <c r="F38" s="110" t="str">
        <f>IF([2]A2_Budget_Look_Up!B13&gt;0,D38*E38*B38," ")</f>
        <v xml:space="preserve"> </v>
      </c>
      <c r="G38" s="53"/>
      <c r="H38" s="1"/>
      <c r="I38" s="1"/>
      <c r="J38" s="1"/>
      <c r="K38" s="48"/>
      <c r="L38" s="48"/>
      <c r="M38" s="62"/>
      <c r="N38" s="57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9" customHeight="1" x14ac:dyDescent="0.25">
      <c r="A39" s="91" t="s">
        <v>102</v>
      </c>
      <c r="B39" s="118">
        <v>1</v>
      </c>
      <c r="C39" s="95" t="s">
        <v>110</v>
      </c>
      <c r="D39" s="112">
        <v>170</v>
      </c>
      <c r="E39" s="61">
        <v>0.4</v>
      </c>
      <c r="F39" s="110">
        <f>D39*E39*B39</f>
        <v>68</v>
      </c>
      <c r="G39" s="53"/>
      <c r="H39" s="1"/>
      <c r="I39" s="1"/>
      <c r="J39" s="1"/>
      <c r="K39" s="48"/>
      <c r="L39" s="48"/>
      <c r="M39" s="62"/>
      <c r="N39" s="6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9" customHeight="1" x14ac:dyDescent="0.25">
      <c r="A40" s="91" t="s">
        <v>103</v>
      </c>
      <c r="B40" s="118">
        <v>1</v>
      </c>
      <c r="C40" s="95" t="s">
        <v>110</v>
      </c>
      <c r="D40" s="109">
        <v>170</v>
      </c>
      <c r="E40" s="61">
        <v>0.19</v>
      </c>
      <c r="F40" s="110">
        <f>D40*E40*B40</f>
        <v>32.299999999999997</v>
      </c>
      <c r="G40" s="53"/>
      <c r="H40" s="1"/>
      <c r="I40" s="1"/>
      <c r="J40" s="1"/>
      <c r="K40" s="1"/>
      <c r="L40" s="79"/>
      <c r="M40" s="62"/>
      <c r="N40" s="6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9" customHeight="1" x14ac:dyDescent="0.25">
      <c r="A41" s="91" t="s">
        <v>104</v>
      </c>
      <c r="B41" s="118">
        <v>1</v>
      </c>
      <c r="C41" s="95" t="s">
        <v>110</v>
      </c>
      <c r="D41" s="109">
        <v>170</v>
      </c>
      <c r="E41" s="114">
        <v>1.35E-2</v>
      </c>
      <c r="F41" s="110">
        <f>D41*E41*B41</f>
        <v>2.2949999999999999</v>
      </c>
      <c r="G41" s="53"/>
      <c r="H41" s="1"/>
      <c r="I41" s="1"/>
      <c r="J41" s="1"/>
      <c r="K41" s="1"/>
      <c r="L41" s="79"/>
      <c r="M41" s="62"/>
      <c r="N41" s="63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9" customHeight="1" x14ac:dyDescent="0.25">
      <c r="A42" s="90"/>
      <c r="B42" s="105"/>
      <c r="C42" s="95"/>
      <c r="D42" s="109" t="s">
        <v>112</v>
      </c>
      <c r="E42" s="112" t="s">
        <v>112</v>
      </c>
      <c r="F42" s="110" t="str">
        <f>IF(OR([2]A2_Budget_Look_Up!B13&gt;0,[2]A2_Budget_Look_Up!B14&gt;0),D42*E42*B42," ")</f>
        <v xml:space="preserve"> </v>
      </c>
      <c r="G42" s="53"/>
      <c r="H42" s="1"/>
      <c r="I42" s="1"/>
      <c r="J42" s="1"/>
      <c r="K42" s="1"/>
      <c r="L42" s="79"/>
      <c r="M42" s="62"/>
      <c r="N42" s="5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9" customHeight="1" x14ac:dyDescent="0.25">
      <c r="A43" s="90" t="s">
        <v>81</v>
      </c>
      <c r="B43" s="90"/>
      <c r="C43" s="95" t="s">
        <v>64</v>
      </c>
      <c r="D43" s="95">
        <v>1</v>
      </c>
      <c r="E43" s="61">
        <v>0</v>
      </c>
      <c r="F43" s="112">
        <f>D43*E43</f>
        <v>0</v>
      </c>
      <c r="G43" s="53"/>
      <c r="H43" s="1"/>
      <c r="I43" s="1"/>
      <c r="J43" s="1"/>
      <c r="K43" s="1"/>
      <c r="L43" s="79"/>
      <c r="M43" s="56"/>
      <c r="N43" s="6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9" customHeight="1" x14ac:dyDescent="0.25">
      <c r="A44" s="88" t="s">
        <v>82</v>
      </c>
      <c r="B44" s="90"/>
      <c r="C44" s="90"/>
      <c r="D44" s="90"/>
      <c r="E44" s="90"/>
      <c r="F44" s="107">
        <f>SUM(F6:F42)-IF([2]A2_Budget_Look_Up!B7=1,F4,0)</f>
        <v>947.64003691180437</v>
      </c>
      <c r="G44" s="53"/>
      <c r="H44" s="1"/>
      <c r="I44" s="1"/>
      <c r="J44" s="1"/>
      <c r="K44" s="1"/>
      <c r="L44" s="79"/>
      <c r="M44" s="81"/>
      <c r="N44" s="6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9" customHeight="1" x14ac:dyDescent="0.25">
      <c r="A45" s="88" t="s">
        <v>83</v>
      </c>
      <c r="B45" s="88"/>
      <c r="C45" s="88"/>
      <c r="D45" s="88"/>
      <c r="E45" s="88"/>
      <c r="F45" s="108">
        <f>F3-F43-F44</f>
        <v>242.35996308819563</v>
      </c>
      <c r="G45" s="53"/>
      <c r="H45" s="1"/>
      <c r="I45" s="1"/>
      <c r="J45" s="1"/>
      <c r="K45" s="1"/>
      <c r="L45" s="79"/>
      <c r="M45" s="82"/>
      <c r="N45" s="6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9" customHeight="1" x14ac:dyDescent="0.25">
      <c r="A46" s="88" t="s">
        <v>84</v>
      </c>
      <c r="B46" s="90"/>
      <c r="C46" s="90"/>
      <c r="D46" s="90"/>
      <c r="E46" s="90"/>
      <c r="F46" s="90"/>
      <c r="G46" s="53"/>
      <c r="H46" s="1"/>
      <c r="I46" s="1"/>
      <c r="J46" s="1"/>
      <c r="K46" s="1"/>
      <c r="L46" s="79"/>
      <c r="M46" s="50"/>
      <c r="N46" s="57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9" customHeight="1" x14ac:dyDescent="0.25">
      <c r="A47" s="90" t="s">
        <v>65</v>
      </c>
      <c r="B47" s="105"/>
      <c r="C47" s="95" t="s">
        <v>64</v>
      </c>
      <c r="D47" s="95">
        <v>1</v>
      </c>
      <c r="E47" s="109">
        <v>80.89</v>
      </c>
      <c r="F47" s="110">
        <f>D47*E47</f>
        <v>80.89</v>
      </c>
      <c r="G47" s="53"/>
      <c r="H47" s="1"/>
      <c r="I47" s="1"/>
      <c r="J47" s="1"/>
      <c r="K47" s="1"/>
      <c r="L47" s="79"/>
      <c r="M47" s="56"/>
      <c r="N47" s="57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9" customHeight="1" x14ac:dyDescent="0.25">
      <c r="A48" s="90" t="s">
        <v>85</v>
      </c>
      <c r="B48" s="105"/>
      <c r="C48" s="95" t="s">
        <v>64</v>
      </c>
      <c r="D48" s="95">
        <v>1</v>
      </c>
      <c r="E48" s="109">
        <v>45.27</v>
      </c>
      <c r="F48" s="110">
        <f>D48*E48</f>
        <v>45.27</v>
      </c>
      <c r="G48" s="53"/>
      <c r="H48" s="1"/>
      <c r="I48" s="1"/>
      <c r="J48" s="1"/>
      <c r="K48" s="1"/>
      <c r="L48" s="79"/>
      <c r="M48" s="56"/>
      <c r="N48" s="57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9" customHeight="1" x14ac:dyDescent="0.25">
      <c r="A49" s="90" t="s">
        <v>105</v>
      </c>
      <c r="B49" s="105"/>
      <c r="C49" s="95" t="s">
        <v>64</v>
      </c>
      <c r="D49" s="95">
        <v>1</v>
      </c>
      <c r="E49" s="109">
        <v>4.04</v>
      </c>
      <c r="F49" s="110">
        <f>D49*E49</f>
        <v>4.04</v>
      </c>
      <c r="G49" s="55"/>
      <c r="H49" s="1"/>
      <c r="I49" s="1"/>
      <c r="J49" s="1"/>
      <c r="K49" s="57"/>
      <c r="L49" s="57"/>
      <c r="M49" s="56"/>
      <c r="N49" s="57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9" customHeight="1" x14ac:dyDescent="0.25">
      <c r="A50" s="88" t="s">
        <v>86</v>
      </c>
      <c r="B50" s="90"/>
      <c r="C50" s="90"/>
      <c r="D50" s="90"/>
      <c r="E50" s="90"/>
      <c r="F50" s="107">
        <f>SUM(F47:F49)</f>
        <v>130.19999999999999</v>
      </c>
      <c r="G50" s="53"/>
      <c r="H50" s="1"/>
      <c r="I50" s="1"/>
      <c r="J50" s="1"/>
      <c r="K50" s="57"/>
      <c r="L50" s="57"/>
      <c r="M50" s="81"/>
      <c r="N50" s="57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9" customHeight="1" x14ac:dyDescent="0.2">
      <c r="A51" s="88" t="s">
        <v>87</v>
      </c>
      <c r="B51" s="88"/>
      <c r="C51" s="88"/>
      <c r="D51" s="88"/>
      <c r="E51" s="88"/>
      <c r="F51" s="108">
        <f>F44+F50</f>
        <v>1077.8400369118044</v>
      </c>
      <c r="G51" s="53"/>
      <c r="H51" s="1"/>
      <c r="I51" s="1"/>
      <c r="J51" s="1"/>
      <c r="K51" s="57"/>
      <c r="L51" s="57"/>
      <c r="M51" s="82"/>
      <c r="N51" s="57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9" customHeight="1" x14ac:dyDescent="0.2">
      <c r="A52" s="92" t="s">
        <v>88</v>
      </c>
      <c r="B52" s="92"/>
      <c r="C52" s="92"/>
      <c r="D52" s="92"/>
      <c r="E52" s="92"/>
      <c r="F52" s="111">
        <f>F3-F43-F51</f>
        <v>112.15996308819558</v>
      </c>
      <c r="G52" s="69"/>
      <c r="H52" s="1"/>
      <c r="I52" s="1"/>
      <c r="J52" s="1"/>
      <c r="K52" s="57"/>
      <c r="L52" s="57"/>
      <c r="M52" s="82"/>
      <c r="N52" s="57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7.15" customHeight="1" x14ac:dyDescent="0.2">
      <c r="A53" s="93"/>
      <c r="B53" s="93"/>
      <c r="C53" s="93"/>
      <c r="D53" s="93"/>
      <c r="E53" s="93"/>
      <c r="F53" s="93"/>
      <c r="G53" s="54"/>
      <c r="H53" s="1"/>
      <c r="I53" s="1"/>
      <c r="J53" s="1"/>
      <c r="K53" s="57"/>
      <c r="L53" s="57"/>
      <c r="M53" s="57"/>
      <c r="N53" s="57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9" customHeight="1" x14ac:dyDescent="0.25">
      <c r="A54" s="90" t="s">
        <v>106</v>
      </c>
      <c r="B54" s="90"/>
      <c r="C54" s="95"/>
      <c r="D54" s="95"/>
      <c r="E54" s="109"/>
      <c r="F54" s="112"/>
      <c r="G54" s="53"/>
      <c r="H54" s="1"/>
      <c r="I54" s="1"/>
      <c r="J54" s="1"/>
      <c r="K54" s="57"/>
      <c r="L54" s="57"/>
      <c r="M54" s="57"/>
      <c r="N54" s="57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9" customHeight="1" x14ac:dyDescent="0.25">
      <c r="A55" s="90" t="s">
        <v>107</v>
      </c>
      <c r="B55" s="90"/>
      <c r="C55" s="95"/>
      <c r="D55" s="95"/>
      <c r="E55" s="109"/>
      <c r="F55" s="112"/>
      <c r="G55" s="53"/>
      <c r="H55" s="1"/>
      <c r="I55" s="1"/>
      <c r="J55" s="1"/>
      <c r="K55" s="57"/>
      <c r="L55" s="57"/>
      <c r="M55" s="57"/>
      <c r="N55" s="57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9" customHeight="1" x14ac:dyDescent="0.25">
      <c r="A56" s="90" t="s">
        <v>108</v>
      </c>
      <c r="B56" s="88"/>
      <c r="C56" s="88"/>
      <c r="D56" s="88"/>
      <c r="E56" s="88"/>
      <c r="F56" s="108"/>
      <c r="G56" s="53"/>
      <c r="H56" s="1"/>
      <c r="I56" s="1"/>
      <c r="J56" s="1"/>
      <c r="K56" s="57"/>
      <c r="L56" s="57"/>
      <c r="M56" s="57"/>
      <c r="N56" s="57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9" customHeight="1" x14ac:dyDescent="0.25">
      <c r="A57" s="90"/>
      <c r="B57" s="88"/>
      <c r="C57" s="88"/>
      <c r="D57" s="88"/>
      <c r="E57" s="88"/>
      <c r="F57" s="113"/>
      <c r="G57" s="51"/>
      <c r="H57" s="1"/>
      <c r="I57" s="1"/>
      <c r="J57" s="1"/>
      <c r="K57" s="57"/>
      <c r="L57" s="57"/>
      <c r="M57" s="57"/>
      <c r="N57" s="57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.75" customHeight="1" x14ac:dyDescent="0.25">
      <c r="A58" s="98"/>
      <c r="B58" s="99"/>
      <c r="C58" s="99"/>
      <c r="D58" s="99"/>
      <c r="E58" s="99"/>
      <c r="F58" s="100"/>
      <c r="G58" s="101"/>
      <c r="H58" s="1"/>
      <c r="I58" s="1"/>
      <c r="J58" s="1"/>
      <c r="K58" s="57"/>
      <c r="L58" s="57"/>
      <c r="M58" s="57"/>
      <c r="N58" s="57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9" customHeight="1" x14ac:dyDescent="0.2">
      <c r="A59" s="79"/>
      <c r="B59" s="79"/>
      <c r="C59" s="79"/>
      <c r="D59" s="79"/>
      <c r="E59" s="79"/>
      <c r="F59" s="79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9" customHeight="1" x14ac:dyDescent="0.2">
      <c r="A60" s="79"/>
      <c r="B60" s="79"/>
      <c r="C60" s="79"/>
      <c r="D60" s="79"/>
      <c r="E60" s="79"/>
      <c r="F60" s="79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9" customHeight="1" x14ac:dyDescent="0.25">
      <c r="A61" s="50"/>
      <c r="B61" s="50"/>
      <c r="C61" s="8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9" customHeight="1" x14ac:dyDescent="0.25">
      <c r="A62" s="50"/>
      <c r="B62" s="84"/>
      <c r="C62" s="84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9" customHeight="1" x14ac:dyDescent="0.25">
      <c r="A63" s="50"/>
      <c r="B63" s="84"/>
      <c r="C63" s="84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9" customHeight="1" x14ac:dyDescent="0.25">
      <c r="A64" s="50"/>
      <c r="B64" s="84"/>
      <c r="C64" s="84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9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9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9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9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9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9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9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">
      <c r="H101"/>
      <c r="I101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</sheetData>
  <sheetProtection selectLockedCells="1"/>
  <printOptions horizontalCentered="1" verticalCentered="1"/>
  <pageMargins left="0.25" right="0.25" top="0.75" bottom="0.75" header="0.5" footer="0.5"/>
  <pageSetup scale="8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2021-11-11T03:48:57Z</dcterms:created>
  <dcterms:modified xsi:type="dcterms:W3CDTF">2022-11-07T14:41:52Z</dcterms:modified>
</cp:coreProperties>
</file>