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B65238E4-512E-4AAE-9532-0BE9D6716255}" xr6:coauthVersionLast="47" xr6:coauthVersionMax="47" xr10:uidLastSave="{00000000-0000-0000-0000-000000000000}"/>
  <bookViews>
    <workbookView xWindow="10800" yWindow="585" windowWidth="21405" windowHeight="14760" activeTab="1" xr2:uid="{47E6699A-6DE3-464C-9416-65FABF184EA6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42" i="1"/>
  <c r="F38" i="1"/>
  <c r="F3" i="1"/>
  <c r="F48" i="1" l="1"/>
  <c r="F49" i="1"/>
  <c r="F43" i="1"/>
  <c r="F37" i="1"/>
  <c r="F35" i="1"/>
  <c r="F34" i="1"/>
  <c r="F33" i="1"/>
  <c r="F32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8" i="1"/>
  <c r="F6" i="1"/>
  <c r="F7" i="1" l="1"/>
  <c r="F29" i="1"/>
  <c r="F9" i="1"/>
  <c r="F40" i="1"/>
  <c r="F39" i="1"/>
  <c r="F47" i="1"/>
  <c r="F50" i="1" s="1"/>
  <c r="F28" i="1"/>
  <c r="F30" i="1" l="1"/>
  <c r="F31" i="1" l="1"/>
  <c r="F36" i="1" s="1"/>
  <c r="F41" i="1"/>
  <c r="F44" i="1" l="1"/>
  <c r="F45" i="1" l="1"/>
  <c r="F51" i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9982D33C-BA35-4BD4-97A4-4F73CF08B668}">
      <text>
        <r>
          <rPr>
            <sz val="9"/>
            <color indexed="81"/>
            <rFont val="Tahoma"/>
            <family val="2"/>
          </rPr>
          <t xml:space="preserve">Seeding rate of 115 lbs per acre at $0.84/lb
</t>
        </r>
      </text>
    </comment>
    <comment ref="F13" authorId="0" shapeId="0" xr:uid="{FFBD9524-7551-4384-BEA6-2FF3A27A3042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Prowl H2O at $5.69/pt
3 oz Valor EZ at $4.71/oz
12 oz Select Max at $0.80/oz
3.25 oz Zidua SC at $4.93/oz
2 pt Ultra Blazer at $5.25/pt
0.5 pt 2,4-DB at $2.64/pt
</t>
        </r>
      </text>
    </comment>
    <comment ref="F14" authorId="0" shapeId="0" xr:uid="{78CE03A1-CCFC-4F36-ABB9-45321F1638DD}">
      <text>
        <r>
          <rPr>
            <b/>
            <sz val="9"/>
            <color indexed="81"/>
            <rFont val="Tahoma"/>
            <family val="2"/>
          </rPr>
          <t xml:space="preserve">Insecticide Details: </t>
        </r>
        <r>
          <rPr>
            <sz val="9"/>
            <color indexed="81"/>
            <rFont val="Tahoma"/>
            <family val="2"/>
          </rPr>
          <t xml:space="preserve">
9oz Admire Pro at $1.57/oz</t>
        </r>
      </text>
    </comment>
    <comment ref="F16" authorId="0" shapeId="0" xr:uid="{CA25C2A8-8042-4CB9-B8F9-AAD3000B2C06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2 pt Muscle ADV at $9.01/pt
1.5 pt Convoy at $18.72/pt
2 pt Muscle ADV at $9.01/pt</t>
        </r>
      </text>
    </comment>
    <comment ref="F17" authorId="0" shapeId="0" xr:uid="{9F09A589-1892-42CC-B39E-971C617E8FCE}">
      <text>
        <r>
          <rPr>
            <b/>
            <sz val="9"/>
            <color indexed="81"/>
            <rFont val="Tahoma"/>
            <family val="2"/>
          </rPr>
          <t>Other Chemical Details:</t>
        </r>
        <r>
          <rPr>
            <sz val="9"/>
            <color indexed="81"/>
            <rFont val="Tahoma"/>
            <family val="2"/>
          </rPr>
          <t xml:space="preserve">
14 oz Optimize (Innoculant) at $0.50/oz
</t>
        </r>
      </text>
    </comment>
  </commentList>
</comments>
</file>

<file path=xl/sharedStrings.xml><?xml version="1.0" encoding="utf-8"?>
<sst xmlns="http://schemas.openxmlformats.org/spreadsheetml/2006/main" count="170" uniqueCount="111">
  <si>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</si>
  <si>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</si>
  <si>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</si>
  <si>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</si>
  <si>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</si>
  <si>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</si>
  <si>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</si>
  <si>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</si>
  <si>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</si>
  <si>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</si>
  <si>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</si>
  <si>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</si>
  <si>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</si>
  <si>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</si>
  <si>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</si>
  <si>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</si>
  <si>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</si>
  <si>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</si>
  <si>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</si>
  <si>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</si>
  <si>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</si>
  <si>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</si>
  <si>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</si>
  <si>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</si>
  <si>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</si>
  <si>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</si>
  <si>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</si>
  <si>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</si>
  <si>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</si>
  <si>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</si>
  <si>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</si>
  <si>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</si>
  <si>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</si>
  <si>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</si>
  <si>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</si>
  <si>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</si>
  <si>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</si>
  <si>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</si>
  <si>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</si>
  <si>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</si>
  <si>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</si>
  <si>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Peanut</t>
  </si>
  <si>
    <t>Estimated Cost Per Acre*</t>
  </si>
  <si>
    <t>Disk</t>
  </si>
  <si>
    <t>32 ft.</t>
  </si>
  <si>
    <t>Fall</t>
  </si>
  <si>
    <t>Subsoiler, 8 shank</t>
  </si>
  <si>
    <t>25 ft.</t>
  </si>
  <si>
    <t>Tillage</t>
  </si>
  <si>
    <t>Field Cultivator</t>
  </si>
  <si>
    <t>Fertilizer Spreader</t>
  </si>
  <si>
    <t>30 ft.</t>
  </si>
  <si>
    <t>Fertilizer</t>
  </si>
  <si>
    <t>65 lbs Phosphate and 85 lbs Potash</t>
  </si>
  <si>
    <t>Hipper</t>
  </si>
  <si>
    <t>12 row</t>
  </si>
  <si>
    <t>Do-All (Seedbed Finisher)</t>
  </si>
  <si>
    <t>Plant</t>
  </si>
  <si>
    <t>Plant with in-furrow Insecticide and  Innoculant</t>
    <phoneticPr fontId="0" type="noConversion"/>
  </si>
  <si>
    <t>9 oz Admire Pro, 14 oz Optimize</t>
    <phoneticPr fontId="0" type="noConversion"/>
  </si>
  <si>
    <t>Self-propelled sprayer</t>
  </si>
  <si>
    <t>90 ft.</t>
  </si>
  <si>
    <t>Herbicide, Pre-emerge</t>
  </si>
  <si>
    <r>
      <t>3 oz Valor EZ, 2 pt Prowl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0</t>
    </r>
  </si>
  <si>
    <t>Self-propelled sprayer</t>
    <phoneticPr fontId="0" type="noConversion"/>
  </si>
  <si>
    <t>Herbicide</t>
    <phoneticPr fontId="0" type="noConversion"/>
  </si>
  <si>
    <t>3.25 oz Zidua SC, 2 pt Ultra Blazer,                   0.5 pt 2,4-DB</t>
  </si>
  <si>
    <t>12 oz Select Max for grasses</t>
  </si>
  <si>
    <t>Fungicide</t>
  </si>
  <si>
    <t>2 pt Muscle ADV</t>
  </si>
  <si>
    <t>1.5 pt Convoy</t>
  </si>
  <si>
    <t>Digger/Inverter, 3.0 mph</t>
  </si>
  <si>
    <t>6 row</t>
  </si>
  <si>
    <t>Harvest</t>
  </si>
  <si>
    <t>Vine Conditioner, 3.0 mph</t>
  </si>
  <si>
    <t>Combine, 2.0 mph</t>
  </si>
  <si>
    <t>Peanut Dump Cart (Wagon)</t>
  </si>
  <si>
    <t>12,000 lb</t>
  </si>
  <si>
    <t>*Costs per acre include costs associated with the field trip and inputs.</t>
  </si>
  <si>
    <t>**See field activities tab for a breakdown of equipment usage.</t>
  </si>
  <si>
    <t>Seed, per acre</t>
  </si>
  <si>
    <t>Nitrogen (Urea, 46-0-0)</t>
  </si>
  <si>
    <t>Phosphate (0-46-0)</t>
  </si>
  <si>
    <t>Potash (0-0-60)</t>
  </si>
  <si>
    <t>Ammonium Sulfate (21-0-0-24)</t>
  </si>
  <si>
    <t>Other Nutrients, Including Poultry Litter</t>
  </si>
  <si>
    <t>Nematicide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</si>
  <si>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</si>
  <si>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</si>
  <si>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</si>
  <si>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</si>
  <si>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</si>
  <si>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</si>
  <si>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Other Inputs</t>
  </si>
  <si>
    <t>Other Expenses</t>
  </si>
  <si>
    <t>Interest, Annual Rate Applied for 6 Months</t>
  </si>
  <si>
    <t>Hauling</t>
  </si>
  <si>
    <t>Cleaning - Applied to Percent Cleaned</t>
  </si>
  <si>
    <t>Drying - Applied to Percent Dried</t>
  </si>
  <si>
    <t>Check Off, Boards - State</t>
  </si>
  <si>
    <t>NPB Check Off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</si>
  <si>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</si>
  <si>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</si>
  <si>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</si>
  <si>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</si>
  <si>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Boron 15%</t>
  </si>
  <si>
    <t>Lbs/ac</t>
  </si>
  <si>
    <t>Tons</t>
  </si>
  <si>
    <t>Dollars</t>
  </si>
  <si>
    <t>Table 21. 2023 Peanut Enterprise Budget, No Irrigation</t>
  </si>
  <si>
    <t>Table A-21. Peanut Field Activities, No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</si>
</sst>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9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2" fontId="0" fillId="3" borderId="0" xfId="0" applyNumberFormat="1" applyFill="1"/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5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4" fillId="3" borderId="0" xfId="0" applyFont="1" applyFill="1"/>
    <xf numFmtId="2" fontId="8" fillId="3" borderId="0" xfId="0" applyNumberFormat="1" applyFont="1" applyFill="1"/>
    <xf numFmtId="2" fontId="8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0" fillId="3" borderId="8" xfId="0" applyFill="1" applyBorder="1"/>
    <xf numFmtId="0" fontId="17" fillId="3" borderId="4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3" borderId="11" xfId="0" applyFont="1" applyFill="1" applyBorder="1"/>
    <xf numFmtId="0" fontId="18" fillId="3" borderId="12" xfId="0" applyFont="1" applyFill="1" applyBorder="1"/>
    <xf numFmtId="0" fontId="18" fillId="3" borderId="1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167" fontId="18" fillId="3" borderId="13" xfId="0" applyNumberFormat="1" applyFont="1" applyFill="1" applyBorder="1" applyAlignment="1">
      <alignment horizontal="center"/>
    </xf>
    <xf numFmtId="0" fontId="18" fillId="3" borderId="14" xfId="0" applyFont="1" applyFill="1" applyBorder="1"/>
    <xf numFmtId="0" fontId="18" fillId="3" borderId="15" xfId="0" applyFont="1" applyFill="1" applyBorder="1"/>
    <xf numFmtId="0" fontId="18" fillId="3" borderId="14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167" fontId="18" fillId="3" borderId="16" xfId="0" applyNumberFormat="1" applyFont="1" applyFill="1" applyBorder="1" applyAlignment="1">
      <alignment horizontal="center"/>
    </xf>
    <xf numFmtId="0" fontId="18" fillId="3" borderId="17" xfId="0" applyFont="1" applyFill="1" applyBorder="1"/>
    <xf numFmtId="0" fontId="18" fillId="3" borderId="0" xfId="0" applyFont="1" applyFill="1"/>
    <xf numFmtId="0" fontId="18" fillId="3" borderId="18" xfId="0" applyFont="1" applyFill="1" applyBorder="1"/>
    <xf numFmtId="0" fontId="18" fillId="3" borderId="14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center" vertical="center" wrapText="1"/>
    </xf>
    <xf numFmtId="167" fontId="17" fillId="3" borderId="16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17" fillId="3" borderId="14" xfId="0" applyFont="1" applyFill="1" applyBorder="1"/>
    <xf numFmtId="0" fontId="17" fillId="3" borderId="15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 wrapText="1"/>
    </xf>
    <xf numFmtId="167" fontId="17" fillId="3" borderId="16" xfId="0" applyNumberFormat="1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center"/>
    </xf>
    <xf numFmtId="167" fontId="17" fillId="3" borderId="16" xfId="0" applyNumberFormat="1" applyFont="1" applyFill="1" applyBorder="1" applyAlignment="1">
      <alignment horizontal="center"/>
    </xf>
    <xf numFmtId="0" fontId="18" fillId="3" borderId="19" xfId="0" applyFont="1" applyFill="1" applyBorder="1"/>
    <xf numFmtId="0" fontId="18" fillId="3" borderId="20" xfId="0" applyFont="1" applyFill="1" applyBorder="1"/>
    <xf numFmtId="0" fontId="18" fillId="3" borderId="19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167" fontId="18" fillId="3" borderId="21" xfId="0" applyNumberFormat="1" applyFont="1" applyFill="1" applyBorder="1" applyAlignment="1">
      <alignment horizontal="center"/>
    </xf>
    <xf numFmtId="0" fontId="18" fillId="3" borderId="22" xfId="0" applyFont="1" applyFill="1" applyBorder="1"/>
    <xf numFmtId="0" fontId="18" fillId="3" borderId="23" xfId="0" applyFont="1" applyFill="1" applyBorder="1"/>
    <xf numFmtId="0" fontId="18" fillId="3" borderId="10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167" fontId="18" fillId="3" borderId="8" xfId="0" applyNumberFormat="1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center"/>
    </xf>
    <xf numFmtId="167" fontId="18" fillId="3" borderId="25" xfId="0" applyNumberFormat="1" applyFont="1" applyFill="1" applyBorder="1" applyAlignment="1">
      <alignment horizontal="center"/>
    </xf>
    <xf numFmtId="0" fontId="17" fillId="3" borderId="26" xfId="0" applyFont="1" applyFill="1" applyBorder="1"/>
    <xf numFmtId="0" fontId="17" fillId="3" borderId="27" xfId="0" applyFont="1" applyFill="1" applyBorder="1"/>
    <xf numFmtId="0" fontId="17" fillId="3" borderId="28" xfId="0" applyFont="1" applyFill="1" applyBorder="1" applyAlignment="1">
      <alignment horizontal="center"/>
    </xf>
    <xf numFmtId="0" fontId="17" fillId="0" borderId="29" xfId="0" applyFont="1" applyBorder="1" applyAlignment="1">
      <alignment horizontal="center" wrapText="1"/>
    </xf>
    <xf numFmtId="167" fontId="17" fillId="0" borderId="29" xfId="0" applyNumberFormat="1" applyFont="1" applyBorder="1" applyAlignment="1">
      <alignment horizontal="center" wrapText="1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17" fillId="0" borderId="0" xfId="0" applyFont="1" applyAlignment="1">
      <alignment horizontal="center" wrapText="1"/>
    </xf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6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8" fillId="5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10" fillId="2" borderId="30" xfId="0" applyNumberFormat="1" applyFont="1" applyFill="1" applyBorder="1" applyAlignment="1">
      <alignment horizontal="right"/>
    </xf>
    <xf numFmtId="4" fontId="11" fillId="3" borderId="31" xfId="0" applyNumberFormat="1" applyFont="1" applyFill="1" applyBorder="1"/>
    <xf numFmtId="0" fontId="5" fillId="3" borderId="0" xfId="1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29_Peanut_NoIrr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12E6-3C22-4211-B03A-F25F34EC98C0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5703125" bestFit="1" customWidth="1"/>
    <col min="3" max="3" width="26.42578125" customWidth="1"/>
    <col min="4" max="4" width="28.42578125" bestFit="1" customWidth="1"/>
    <col min="5" max="5" width="20.7109375" bestFit="1" customWidth="1"/>
  </cols>
  <sheetData>
    <row r="1" spans="1:26" ht="15.75" customHeight="1" thickBot="1" x14ac:dyDescent="0.3">
      <c r="A1" s="126"/>
      <c r="B1" s="126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27" t="s">
        <v>110</v>
      </c>
      <c r="B2" s="128"/>
      <c r="C2" s="128"/>
      <c r="D2" s="128"/>
      <c r="E2" s="4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8" t="s">
        <v>38</v>
      </c>
      <c r="B3" s="49" t="s">
        <v>39</v>
      </c>
      <c r="C3" s="50" t="s">
        <v>40</v>
      </c>
      <c r="D3" s="51" t="s">
        <v>41</v>
      </c>
      <c r="E3" s="51" t="s">
        <v>42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2" t="s">
        <v>43</v>
      </c>
      <c r="B4" s="53" t="s">
        <v>44</v>
      </c>
      <c r="C4" s="54" t="s">
        <v>45</v>
      </c>
      <c r="D4" s="55"/>
      <c r="E4" s="56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7" t="s">
        <v>46</v>
      </c>
      <c r="B5" s="58" t="s">
        <v>47</v>
      </c>
      <c r="C5" s="59" t="s">
        <v>48</v>
      </c>
      <c r="D5" s="60"/>
      <c r="E5" s="61">
        <v>8.2941846677008524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2" t="s">
        <v>49</v>
      </c>
      <c r="B6" s="63" t="s">
        <v>44</v>
      </c>
      <c r="C6" s="59" t="s">
        <v>48</v>
      </c>
      <c r="D6" s="60"/>
      <c r="E6" s="61">
        <v>4.0895562218247692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7" t="s">
        <v>50</v>
      </c>
      <c r="B7" s="64" t="s">
        <v>51</v>
      </c>
      <c r="C7" s="59" t="s">
        <v>52</v>
      </c>
      <c r="D7" s="60" t="s">
        <v>53</v>
      </c>
      <c r="E7" s="61">
        <v>71.024122799920377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7" t="s">
        <v>54</v>
      </c>
      <c r="B8" s="58" t="s">
        <v>55</v>
      </c>
      <c r="C8" s="59" t="s">
        <v>48</v>
      </c>
      <c r="D8" s="60"/>
      <c r="E8" s="61">
        <v>6.9268139480327227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62" t="s">
        <v>56</v>
      </c>
      <c r="B9" s="63" t="s">
        <v>55</v>
      </c>
      <c r="C9" s="59" t="s">
        <v>48</v>
      </c>
      <c r="D9" s="60"/>
      <c r="E9" s="61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5.5" x14ac:dyDescent="0.2">
      <c r="A10" s="57" t="s">
        <v>57</v>
      </c>
      <c r="B10" s="58" t="s">
        <v>55</v>
      </c>
      <c r="C10" s="65" t="s">
        <v>58</v>
      </c>
      <c r="D10" s="66" t="s">
        <v>59</v>
      </c>
      <c r="E10" s="67">
        <v>125.07913358729792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x14ac:dyDescent="0.25">
      <c r="A11" s="57" t="s">
        <v>60</v>
      </c>
      <c r="B11" s="58" t="s">
        <v>61</v>
      </c>
      <c r="C11" s="59" t="s">
        <v>62</v>
      </c>
      <c r="D11" s="60" t="s">
        <v>63</v>
      </c>
      <c r="E11" s="61">
        <v>30.368978698767442</v>
      </c>
      <c r="F11" s="3"/>
      <c r="G11" s="3"/>
      <c r="H11" s="3"/>
      <c r="I11" s="6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5.5" x14ac:dyDescent="0.2">
      <c r="A12" s="69" t="s">
        <v>64</v>
      </c>
      <c r="B12" s="70" t="s">
        <v>61</v>
      </c>
      <c r="C12" s="71" t="s">
        <v>65</v>
      </c>
      <c r="D12" s="72" t="s">
        <v>66</v>
      </c>
      <c r="E12" s="73">
        <v>32.701478698767446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69" t="s">
        <v>64</v>
      </c>
      <c r="B13" s="70" t="s">
        <v>61</v>
      </c>
      <c r="C13" s="71" t="s">
        <v>65</v>
      </c>
      <c r="D13" s="74" t="s">
        <v>67</v>
      </c>
      <c r="E13" s="75">
        <v>14.406478698767444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7" t="s">
        <v>60</v>
      </c>
      <c r="B14" s="58" t="s">
        <v>61</v>
      </c>
      <c r="C14" s="59" t="s">
        <v>68</v>
      </c>
      <c r="D14" s="60" t="s">
        <v>69</v>
      </c>
      <c r="E14" s="61">
        <v>22.878978698767444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7" t="s">
        <v>60</v>
      </c>
      <c r="B15" s="58" t="s">
        <v>61</v>
      </c>
      <c r="C15" s="59" t="s">
        <v>68</v>
      </c>
      <c r="D15" s="60" t="s">
        <v>70</v>
      </c>
      <c r="E15" s="61">
        <v>32.938978698767443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 x14ac:dyDescent="0.25">
      <c r="A16" s="76" t="s">
        <v>60</v>
      </c>
      <c r="B16" s="77" t="s">
        <v>61</v>
      </c>
      <c r="C16" s="78" t="s">
        <v>68</v>
      </c>
      <c r="D16" s="79" t="s">
        <v>69</v>
      </c>
      <c r="E16" s="80">
        <v>22.878978698767444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1" t="s">
        <v>71</v>
      </c>
      <c r="B17" s="82" t="s">
        <v>72</v>
      </c>
      <c r="C17" s="83" t="s">
        <v>73</v>
      </c>
      <c r="D17" s="84"/>
      <c r="E17" s="85">
        <v>21.476919916962355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2" t="s">
        <v>74</v>
      </c>
      <c r="B18" s="63" t="s">
        <v>72</v>
      </c>
      <c r="C18" s="86" t="s">
        <v>73</v>
      </c>
      <c r="D18" s="87"/>
      <c r="E18" s="88">
        <v>15.156463065231035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62" t="s">
        <v>75</v>
      </c>
      <c r="B19" s="63" t="s">
        <v>72</v>
      </c>
      <c r="C19" s="86" t="s">
        <v>73</v>
      </c>
      <c r="D19" s="87"/>
      <c r="E19" s="88">
        <v>64.974216555133296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89" t="s">
        <v>76</v>
      </c>
      <c r="B20" s="90" t="s">
        <v>77</v>
      </c>
      <c r="C20" s="91" t="s">
        <v>73</v>
      </c>
      <c r="D20" s="92"/>
      <c r="E20" s="93">
        <v>32.529505135555695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3" t="s">
        <v>78</v>
      </c>
      <c r="B21" s="94"/>
      <c r="C21" s="95"/>
      <c r="D21" s="9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94"/>
      <c r="B22" s="94"/>
      <c r="C22" s="95"/>
      <c r="D22" s="9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4C88C-961E-497A-96C8-19B39120DEA4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6" customWidth="1"/>
    <col min="9" max="9" width="8.7109375" style="46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16" t="s">
        <v>109</v>
      </c>
      <c r="B1" s="116"/>
      <c r="C1" s="116"/>
      <c r="D1" s="116"/>
      <c r="E1" s="116"/>
      <c r="F1" s="117"/>
      <c r="G1" s="1"/>
      <c r="H1" s="22"/>
      <c r="I1" s="22"/>
      <c r="J1" s="22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97" t="s">
        <v>0</v>
      </c>
      <c r="B2" s="114" t="s">
        <v>1</v>
      </c>
      <c r="C2" s="114" t="s">
        <v>2</v>
      </c>
      <c r="D2" s="114" t="s">
        <v>3</v>
      </c>
      <c r="E2" s="114" t="s">
        <v>4</v>
      </c>
      <c r="F2" s="114" t="s">
        <v>5</v>
      </c>
      <c r="G2" s="5"/>
      <c r="H2" s="23" t="s">
        <v>79</v>
      </c>
      <c r="I2" s="22"/>
      <c r="J2" s="22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15" t="s">
        <v>6</v>
      </c>
      <c r="B3" s="6">
        <v>1</v>
      </c>
      <c r="C3" s="102" t="s">
        <v>107</v>
      </c>
      <c r="D3" s="7">
        <v>1.5</v>
      </c>
      <c r="E3" s="7">
        <v>430</v>
      </c>
      <c r="F3" s="104">
        <f>(D3*E3*B3)</f>
        <v>645</v>
      </c>
      <c r="G3" s="8"/>
      <c r="H3" s="23"/>
      <c r="I3" s="22"/>
      <c r="J3" s="22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98"/>
      <c r="B4" s="101"/>
      <c r="C4" s="102"/>
      <c r="D4" s="103"/>
      <c r="E4" s="108"/>
      <c r="F4" s="104"/>
      <c r="G4" s="10"/>
      <c r="H4" s="23"/>
      <c r="I4" s="22"/>
      <c r="J4" s="22"/>
      <c r="K4" s="7"/>
      <c r="L4" s="3"/>
      <c r="M4" s="3"/>
      <c r="N4" s="3"/>
      <c r="O4" s="3"/>
      <c r="P4" s="11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25">
      <c r="A5" s="97" t="s">
        <v>7</v>
      </c>
      <c r="B5" s="98"/>
      <c r="C5" s="113" t="s">
        <v>2</v>
      </c>
      <c r="D5" s="113" t="s">
        <v>8</v>
      </c>
      <c r="E5" s="114" t="s">
        <v>9</v>
      </c>
      <c r="F5" s="113" t="s">
        <v>10</v>
      </c>
      <c r="G5" s="10"/>
      <c r="H5" s="23"/>
      <c r="I5" s="22"/>
      <c r="J5" s="22"/>
      <c r="K5" s="7"/>
      <c r="L5" s="3"/>
      <c r="M5" s="3"/>
      <c r="N5" s="3"/>
      <c r="O5" s="3"/>
      <c r="P5" s="11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x14ac:dyDescent="0.25">
      <c r="A6" s="98" t="s">
        <v>80</v>
      </c>
      <c r="B6" s="6">
        <v>1</v>
      </c>
      <c r="C6" s="102" t="s">
        <v>106</v>
      </c>
      <c r="D6" s="112">
        <v>115</v>
      </c>
      <c r="E6" s="108">
        <v>0.84</v>
      </c>
      <c r="F6" s="104">
        <f>D6*E6*B6</f>
        <v>96.6</v>
      </c>
      <c r="G6" s="10"/>
      <c r="H6" s="23"/>
      <c r="I6" s="22"/>
      <c r="J6" s="22"/>
      <c r="K6" s="3"/>
      <c r="L6" s="3"/>
      <c r="M6" s="3"/>
      <c r="N6" s="3"/>
      <c r="O6" s="3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9" customHeight="1" x14ac:dyDescent="0.25">
      <c r="A7" s="98" t="s">
        <v>81</v>
      </c>
      <c r="B7" s="6">
        <v>1</v>
      </c>
      <c r="C7" s="102" t="s">
        <v>106</v>
      </c>
      <c r="D7" s="108">
        <v>0</v>
      </c>
      <c r="E7" s="12">
        <v>0.4</v>
      </c>
      <c r="F7" s="104">
        <f t="shared" ref="F7:F17" si="0">D7*E7*B7</f>
        <v>0</v>
      </c>
      <c r="G7" s="10"/>
      <c r="H7" s="23"/>
      <c r="I7" s="22"/>
      <c r="J7" s="22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98" t="s">
        <v>82</v>
      </c>
      <c r="B8" s="6">
        <v>1</v>
      </c>
      <c r="C8" s="102" t="s">
        <v>106</v>
      </c>
      <c r="D8" s="108">
        <v>65</v>
      </c>
      <c r="E8" s="12">
        <v>0.44500000000000001</v>
      </c>
      <c r="F8" s="104">
        <f t="shared" si="0"/>
        <v>28.925000000000001</v>
      </c>
      <c r="G8" s="5"/>
      <c r="H8" s="23"/>
      <c r="I8" s="22"/>
      <c r="J8" s="22"/>
      <c r="K8" s="3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98" t="s">
        <v>83</v>
      </c>
      <c r="B9" s="6">
        <v>1</v>
      </c>
      <c r="C9" s="102" t="s">
        <v>106</v>
      </c>
      <c r="D9" s="108">
        <v>85</v>
      </c>
      <c r="E9" s="12">
        <v>0.41499999999999998</v>
      </c>
      <c r="F9" s="104">
        <f t="shared" si="0"/>
        <v>35.274999999999999</v>
      </c>
      <c r="G9" s="8"/>
      <c r="H9" s="23"/>
      <c r="I9" s="22"/>
      <c r="J9" s="22"/>
      <c r="K9" s="3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98" t="s">
        <v>84</v>
      </c>
      <c r="B10" s="6">
        <v>1</v>
      </c>
      <c r="C10" s="102" t="s">
        <v>106</v>
      </c>
      <c r="D10" s="108">
        <v>0</v>
      </c>
      <c r="E10" s="12">
        <v>0.23499999999999999</v>
      </c>
      <c r="F10" s="104">
        <f t="shared" si="0"/>
        <v>0</v>
      </c>
      <c r="G10" s="13"/>
      <c r="H10" s="23"/>
      <c r="I10" s="22"/>
      <c r="J10" s="22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98" t="s">
        <v>105</v>
      </c>
      <c r="B11" s="6">
        <v>1</v>
      </c>
      <c r="C11" s="102" t="s">
        <v>106</v>
      </c>
      <c r="D11" s="108">
        <v>0</v>
      </c>
      <c r="E11" s="12">
        <v>1.28</v>
      </c>
      <c r="F11" s="104">
        <f t="shared" si="0"/>
        <v>0</v>
      </c>
      <c r="G11" s="124"/>
      <c r="H11" s="125"/>
      <c r="I11" s="22"/>
      <c r="J11" s="22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98" t="s">
        <v>85</v>
      </c>
      <c r="B12" s="6">
        <v>1</v>
      </c>
      <c r="C12" s="102" t="s">
        <v>11</v>
      </c>
      <c r="D12" s="102">
        <v>1</v>
      </c>
      <c r="E12" s="108">
        <v>0</v>
      </c>
      <c r="F12" s="104">
        <f t="shared" si="0"/>
        <v>0</v>
      </c>
      <c r="G12" s="13"/>
      <c r="H12" s="23"/>
      <c r="I12" s="22"/>
      <c r="J12" s="22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98" t="s">
        <v>12</v>
      </c>
      <c r="B13" s="6">
        <v>1</v>
      </c>
      <c r="C13" s="102" t="s">
        <v>11</v>
      </c>
      <c r="D13" s="102">
        <v>1</v>
      </c>
      <c r="E13" s="108">
        <v>62.9</v>
      </c>
      <c r="F13" s="104">
        <f t="shared" si="0"/>
        <v>62.9</v>
      </c>
      <c r="G13" s="8"/>
      <c r="H13" s="23"/>
      <c r="I13" s="22"/>
      <c r="J13" s="22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98" t="s">
        <v>13</v>
      </c>
      <c r="B14" s="6">
        <v>1</v>
      </c>
      <c r="C14" s="102" t="s">
        <v>11</v>
      </c>
      <c r="D14" s="102">
        <v>1</v>
      </c>
      <c r="E14" s="108">
        <v>14.13</v>
      </c>
      <c r="F14" s="104">
        <f t="shared" si="0"/>
        <v>14.13</v>
      </c>
      <c r="G14" s="13"/>
      <c r="H14" s="23"/>
      <c r="I14" s="22"/>
      <c r="J14" s="22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98" t="s">
        <v>86</v>
      </c>
      <c r="B15" s="6">
        <v>1</v>
      </c>
      <c r="C15" s="102" t="s">
        <v>11</v>
      </c>
      <c r="D15" s="102">
        <v>1</v>
      </c>
      <c r="E15" s="108">
        <v>0</v>
      </c>
      <c r="F15" s="104">
        <f t="shared" si="0"/>
        <v>0</v>
      </c>
      <c r="G15" s="13"/>
      <c r="H15" s="23"/>
      <c r="I15" s="22"/>
      <c r="J15" s="22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98" t="s">
        <v>68</v>
      </c>
      <c r="B16" s="6">
        <v>1</v>
      </c>
      <c r="C16" s="102" t="s">
        <v>11</v>
      </c>
      <c r="D16" s="102">
        <v>1</v>
      </c>
      <c r="E16" s="108">
        <v>64.12</v>
      </c>
      <c r="F16" s="104">
        <f t="shared" si="0"/>
        <v>64.12</v>
      </c>
      <c r="G16" s="15"/>
      <c r="H16" s="23"/>
      <c r="I16" s="22"/>
      <c r="J16" s="2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98" t="s">
        <v>87</v>
      </c>
      <c r="B17" s="6">
        <v>1</v>
      </c>
      <c r="C17" s="102" t="s">
        <v>11</v>
      </c>
      <c r="D17" s="102">
        <v>1</v>
      </c>
      <c r="E17" s="108">
        <v>7</v>
      </c>
      <c r="F17" s="104">
        <f t="shared" si="0"/>
        <v>7</v>
      </c>
      <c r="G17" s="15"/>
      <c r="H17" s="23"/>
      <c r="I17" s="22"/>
      <c r="J17" s="2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98" t="s">
        <v>88</v>
      </c>
      <c r="B18" s="98"/>
      <c r="C18" s="102"/>
      <c r="D18" s="102"/>
      <c r="E18" s="108"/>
      <c r="F18" s="108"/>
      <c r="G18" s="15"/>
      <c r="H18" s="23"/>
      <c r="I18" s="22"/>
      <c r="J18" s="22"/>
      <c r="K18" s="3"/>
      <c r="L18" s="3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19" t="s">
        <v>89</v>
      </c>
      <c r="B19" s="6">
        <v>1</v>
      </c>
      <c r="C19" s="102" t="s">
        <v>11</v>
      </c>
      <c r="D19" s="20">
        <v>0</v>
      </c>
      <c r="E19" s="21">
        <v>8</v>
      </c>
      <c r="F19" s="104">
        <f>D19*E19*B19</f>
        <v>0</v>
      </c>
      <c r="G19" s="13"/>
      <c r="H19" s="23"/>
      <c r="I19" s="22"/>
      <c r="J19" s="22"/>
      <c r="K19" s="3"/>
      <c r="L19" s="118"/>
      <c r="M19" s="22"/>
      <c r="N19" s="23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19" t="s">
        <v>90</v>
      </c>
      <c r="B20" s="6">
        <v>1</v>
      </c>
      <c r="C20" s="102" t="s">
        <v>11</v>
      </c>
      <c r="D20" s="24">
        <v>0</v>
      </c>
      <c r="E20" s="21">
        <v>8</v>
      </c>
      <c r="F20" s="104">
        <f>D20*E20*B20</f>
        <v>0</v>
      </c>
      <c r="G20" s="13"/>
      <c r="H20" s="23"/>
      <c r="I20" s="22"/>
      <c r="J20" s="22"/>
      <c r="K20" s="3"/>
      <c r="L20" s="3"/>
      <c r="M20" s="22"/>
      <c r="N20" s="23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19" t="s">
        <v>91</v>
      </c>
      <c r="B21" s="6">
        <v>1</v>
      </c>
      <c r="C21" s="102" t="s">
        <v>106</v>
      </c>
      <c r="D21" s="24">
        <v>0</v>
      </c>
      <c r="E21" s="25">
        <v>0.08</v>
      </c>
      <c r="F21" s="104">
        <f>D21*E21*B21</f>
        <v>0</v>
      </c>
      <c r="G21" s="13"/>
      <c r="H21" s="23"/>
      <c r="I21" s="22"/>
      <c r="J21" s="22"/>
      <c r="K21" s="3"/>
      <c r="L21" s="3"/>
      <c r="M21" s="22"/>
      <c r="N21" s="23"/>
      <c r="O21" s="18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19" t="s">
        <v>92</v>
      </c>
      <c r="B22" s="6">
        <v>1</v>
      </c>
      <c r="C22" s="102" t="s">
        <v>11</v>
      </c>
      <c r="D22" s="24">
        <v>0</v>
      </c>
      <c r="E22" s="21">
        <v>8</v>
      </c>
      <c r="F22" s="104">
        <f>D22*E22*B22</f>
        <v>0</v>
      </c>
      <c r="G22" s="13"/>
      <c r="H22" s="23"/>
      <c r="I22" s="22"/>
      <c r="J22" s="22"/>
      <c r="K22" s="3"/>
      <c r="L22" s="3"/>
      <c r="M22" s="22"/>
      <c r="N22" s="23"/>
      <c r="O22" s="18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98" t="s">
        <v>14</v>
      </c>
      <c r="B23" s="98"/>
      <c r="C23" s="98"/>
      <c r="D23" s="98"/>
      <c r="E23" s="98"/>
      <c r="F23" s="98"/>
      <c r="G23" s="13"/>
      <c r="H23" s="23"/>
      <c r="I23" s="22"/>
      <c r="J23" s="22"/>
      <c r="K23" s="3"/>
      <c r="L23" s="3"/>
      <c r="M23" s="9"/>
      <c r="N23" s="27"/>
      <c r="O23" s="18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98" t="s">
        <v>15</v>
      </c>
      <c r="B24" s="6">
        <v>1</v>
      </c>
      <c r="C24" s="102" t="s">
        <v>16</v>
      </c>
      <c r="D24" s="12">
        <v>8.2653822379154089</v>
      </c>
      <c r="E24" s="28">
        <v>4.5</v>
      </c>
      <c r="F24" s="104">
        <f t="shared" ref="F24:F35" si="1">D24*E24*B24</f>
        <v>37.194220070619338</v>
      </c>
      <c r="G24" s="29"/>
      <c r="H24" s="23"/>
      <c r="I24" s="22"/>
      <c r="J24" s="22"/>
      <c r="K24" s="3"/>
      <c r="L24" s="3"/>
      <c r="M24" s="22"/>
      <c r="N24" s="23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98" t="s">
        <v>17</v>
      </c>
      <c r="B25" s="6">
        <v>1</v>
      </c>
      <c r="C25" s="102" t="s">
        <v>11</v>
      </c>
      <c r="D25" s="102">
        <v>1</v>
      </c>
      <c r="E25" s="108">
        <v>7.6460633731313425</v>
      </c>
      <c r="F25" s="104">
        <f t="shared" si="1"/>
        <v>7.6460633731313425</v>
      </c>
      <c r="G25" s="13"/>
      <c r="H25" s="23"/>
      <c r="I25" s="22"/>
      <c r="J25" s="22"/>
      <c r="K25" s="3"/>
      <c r="L25" s="3"/>
      <c r="M25" s="22"/>
      <c r="N25" s="2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98" t="s">
        <v>18</v>
      </c>
      <c r="B26" s="6">
        <v>1</v>
      </c>
      <c r="C26" s="102" t="s">
        <v>16</v>
      </c>
      <c r="D26" s="12">
        <v>6.2459514170040498</v>
      </c>
      <c r="E26" s="28">
        <v>4.5</v>
      </c>
      <c r="F26" s="104">
        <f t="shared" si="1"/>
        <v>28.106781376518224</v>
      </c>
      <c r="G26" s="13"/>
      <c r="H26" s="23"/>
      <c r="I26" s="22"/>
      <c r="J26" s="22"/>
      <c r="K26" s="3"/>
      <c r="L26" s="3"/>
      <c r="M26" s="22"/>
      <c r="N26" s="2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98" t="s">
        <v>19</v>
      </c>
      <c r="B27" s="6">
        <v>1</v>
      </c>
      <c r="C27" s="102" t="s">
        <v>11</v>
      </c>
      <c r="D27" s="102">
        <v>1</v>
      </c>
      <c r="E27" s="108">
        <v>12.77</v>
      </c>
      <c r="F27" s="104">
        <f t="shared" si="1"/>
        <v>12.77</v>
      </c>
      <c r="G27" s="15"/>
      <c r="H27" s="22"/>
      <c r="I27" s="22"/>
      <c r="J27" s="22"/>
      <c r="K27" s="3"/>
      <c r="L27" s="3"/>
      <c r="M27" s="22"/>
      <c r="N27" s="2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98" t="s">
        <v>20</v>
      </c>
      <c r="B28" s="6">
        <v>1</v>
      </c>
      <c r="C28" s="102" t="s">
        <v>21</v>
      </c>
      <c r="D28" s="30">
        <v>0</v>
      </c>
      <c r="E28" s="108">
        <v>0</v>
      </c>
      <c r="F28" s="104">
        <f t="shared" si="1"/>
        <v>0</v>
      </c>
      <c r="G28" s="15"/>
      <c r="H28" s="22"/>
      <c r="I28" s="22"/>
      <c r="J28" s="22"/>
      <c r="K28" s="3"/>
      <c r="L28" s="3"/>
      <c r="M28" s="22"/>
      <c r="N28" s="2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98" t="s">
        <v>22</v>
      </c>
      <c r="B29" s="101"/>
      <c r="C29" s="102" t="s">
        <v>21</v>
      </c>
      <c r="D29" s="111">
        <v>0</v>
      </c>
      <c r="E29" s="108">
        <v>0</v>
      </c>
      <c r="F29" s="104">
        <f>D29*E29</f>
        <v>0</v>
      </c>
      <c r="G29" s="13"/>
      <c r="H29" s="22"/>
      <c r="I29" s="22"/>
      <c r="J29" s="22"/>
      <c r="K29" s="3"/>
      <c r="L29" s="3"/>
      <c r="M29" s="22"/>
      <c r="N29" s="2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98" t="s">
        <v>23</v>
      </c>
      <c r="B30" s="6">
        <v>1</v>
      </c>
      <c r="C30" s="102" t="s">
        <v>11</v>
      </c>
      <c r="D30" s="31">
        <v>1</v>
      </c>
      <c r="E30" s="21">
        <v>0</v>
      </c>
      <c r="F30" s="104">
        <f t="shared" si="1"/>
        <v>0</v>
      </c>
      <c r="G30" s="13"/>
      <c r="H30" s="22"/>
      <c r="I30" s="22"/>
      <c r="J30" s="22"/>
      <c r="K30" s="3"/>
      <c r="L30" s="3"/>
      <c r="M30" s="22"/>
      <c r="N30" s="2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98" t="s">
        <v>93</v>
      </c>
      <c r="B31" s="6">
        <v>1</v>
      </c>
      <c r="C31" s="102" t="s">
        <v>11</v>
      </c>
      <c r="D31" s="31">
        <v>1</v>
      </c>
      <c r="E31" s="21">
        <v>0</v>
      </c>
      <c r="F31" s="104">
        <f t="shared" si="1"/>
        <v>0</v>
      </c>
      <c r="G31" s="13"/>
      <c r="H31" s="22"/>
      <c r="I31" s="22"/>
      <c r="J31" s="22"/>
      <c r="K31" s="3"/>
      <c r="L31" s="3"/>
      <c r="M31" s="22"/>
      <c r="N31" s="23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98" t="s">
        <v>24</v>
      </c>
      <c r="B32" s="6">
        <v>1</v>
      </c>
      <c r="C32" s="102" t="s">
        <v>25</v>
      </c>
      <c r="D32" s="12">
        <v>1.702916754961094</v>
      </c>
      <c r="E32" s="34">
        <v>12.45</v>
      </c>
      <c r="F32" s="104">
        <f t="shared" si="1"/>
        <v>21.201313599265617</v>
      </c>
      <c r="G32" s="13"/>
      <c r="H32" s="22"/>
      <c r="I32" s="22"/>
      <c r="J32" s="22"/>
      <c r="K32" s="3"/>
      <c r="L32" s="3"/>
      <c r="M32" s="22"/>
      <c r="N32" s="23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98" t="s">
        <v>26</v>
      </c>
      <c r="B33" s="6">
        <v>1</v>
      </c>
      <c r="C33" s="102" t="s">
        <v>11</v>
      </c>
      <c r="D33" s="31">
        <v>1</v>
      </c>
      <c r="E33" s="21">
        <v>9.25</v>
      </c>
      <c r="F33" s="104">
        <f t="shared" si="1"/>
        <v>9.25</v>
      </c>
      <c r="G33" s="13"/>
      <c r="H33" s="22"/>
      <c r="I33" s="22"/>
      <c r="J33" s="22"/>
      <c r="K33" s="3"/>
      <c r="L33" s="3"/>
      <c r="M33" s="22"/>
      <c r="N33" s="23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98" t="s">
        <v>94</v>
      </c>
      <c r="B34" s="6">
        <v>1</v>
      </c>
      <c r="C34" s="102" t="s">
        <v>11</v>
      </c>
      <c r="D34" s="31">
        <v>1</v>
      </c>
      <c r="E34" s="21">
        <v>0</v>
      </c>
      <c r="F34" s="104">
        <f t="shared" si="1"/>
        <v>0</v>
      </c>
      <c r="G34" s="15"/>
      <c r="H34" s="22"/>
      <c r="I34" s="22"/>
      <c r="J34" s="22"/>
      <c r="K34" s="3"/>
      <c r="L34" s="39"/>
      <c r="M34" s="22"/>
      <c r="N34" s="23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98" t="s">
        <v>27</v>
      </c>
      <c r="B35" s="6">
        <v>1</v>
      </c>
      <c r="C35" s="102" t="s">
        <v>11</v>
      </c>
      <c r="D35" s="31">
        <v>1</v>
      </c>
      <c r="E35" s="21">
        <v>6.26</v>
      </c>
      <c r="F35" s="104">
        <f t="shared" si="1"/>
        <v>6.26</v>
      </c>
      <c r="G35" s="13"/>
      <c r="H35" s="22"/>
      <c r="I35" s="22"/>
      <c r="J35" s="22"/>
      <c r="K35" s="3"/>
      <c r="L35" s="39"/>
      <c r="M35" s="22"/>
      <c r="N35" s="23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98" t="s">
        <v>95</v>
      </c>
      <c r="B36" s="6">
        <v>1</v>
      </c>
      <c r="C36" s="102" t="s">
        <v>28</v>
      </c>
      <c r="D36" s="28">
        <v>7</v>
      </c>
      <c r="E36" s="104">
        <f>SUM(F6:F35)</f>
        <v>431.3783784195345</v>
      </c>
      <c r="F36" s="104">
        <f>((D36/100)*0.5*SUM(F6:F35)*B36)</f>
        <v>15.098243244683708</v>
      </c>
      <c r="G36" s="13"/>
      <c r="H36" s="22"/>
      <c r="I36" s="22"/>
      <c r="J36" s="22"/>
      <c r="K36" s="40"/>
      <c r="L36" s="40"/>
      <c r="M36" s="22"/>
      <c r="N36" s="23"/>
      <c r="O36" s="17"/>
      <c r="P36" s="41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98" t="s">
        <v>29</v>
      </c>
      <c r="B37" s="6">
        <v>1</v>
      </c>
      <c r="C37" s="102" t="s">
        <v>11</v>
      </c>
      <c r="D37" s="28">
        <v>0</v>
      </c>
      <c r="E37" s="21">
        <v>0</v>
      </c>
      <c r="F37" s="104">
        <f>D37*E37*B37</f>
        <v>0</v>
      </c>
      <c r="G37" s="13"/>
      <c r="H37" s="22"/>
      <c r="I37" s="22"/>
      <c r="J37" s="22"/>
      <c r="K37" s="40"/>
      <c r="L37" s="40"/>
      <c r="M37" s="22"/>
      <c r="N37" s="2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119" t="s">
        <v>96</v>
      </c>
      <c r="B38" s="110"/>
      <c r="C38" s="102" t="s">
        <v>107</v>
      </c>
      <c r="D38" s="103">
        <v>1.5</v>
      </c>
      <c r="E38" s="103">
        <v>0</v>
      </c>
      <c r="F38" s="104">
        <f>D38*E38</f>
        <v>0</v>
      </c>
      <c r="G38" s="13"/>
      <c r="H38" s="22"/>
      <c r="I38" s="22"/>
      <c r="J38" s="22"/>
      <c r="K38" s="40"/>
      <c r="L38" s="40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19" t="s">
        <v>97</v>
      </c>
      <c r="B39" s="6">
        <v>1</v>
      </c>
      <c r="C39" s="102" t="s">
        <v>107</v>
      </c>
      <c r="D39" s="108">
        <v>1.5</v>
      </c>
      <c r="E39" s="21">
        <v>10</v>
      </c>
      <c r="F39" s="104">
        <f>D39*E39*B39</f>
        <v>15</v>
      </c>
      <c r="G39" s="13"/>
      <c r="H39" s="22"/>
      <c r="I39" s="22"/>
      <c r="J39" s="22"/>
      <c r="K39" s="40"/>
      <c r="L39" s="40"/>
      <c r="M39" s="22"/>
      <c r="N39" s="2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19" t="s">
        <v>98</v>
      </c>
      <c r="B40" s="6">
        <v>1</v>
      </c>
      <c r="C40" s="102" t="s">
        <v>107</v>
      </c>
      <c r="D40" s="103">
        <v>1.5</v>
      </c>
      <c r="E40" s="21">
        <v>20</v>
      </c>
      <c r="F40" s="104">
        <f>D40*E40*B40</f>
        <v>30</v>
      </c>
      <c r="G40" s="13"/>
      <c r="H40" s="22"/>
      <c r="I40" s="22"/>
      <c r="J40" s="22"/>
      <c r="K40" s="3"/>
      <c r="L40" s="39"/>
      <c r="M40" s="22"/>
      <c r="N40" s="2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19" t="s">
        <v>99</v>
      </c>
      <c r="B41" s="6">
        <v>1</v>
      </c>
      <c r="C41" s="102" t="s">
        <v>107</v>
      </c>
      <c r="D41" s="103">
        <v>1.5</v>
      </c>
      <c r="E41" s="109">
        <v>2.5</v>
      </c>
      <c r="F41" s="104">
        <f>D41*E41*B41</f>
        <v>3.75</v>
      </c>
      <c r="G41" s="13"/>
      <c r="H41" s="22"/>
      <c r="I41" s="22"/>
      <c r="J41" s="22"/>
      <c r="K41" s="3"/>
      <c r="L41" s="39"/>
      <c r="M41" s="22"/>
      <c r="N41" s="2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119" t="s">
        <v>100</v>
      </c>
      <c r="B42" s="101"/>
      <c r="C42" s="102" t="s">
        <v>108</v>
      </c>
      <c r="D42" s="103">
        <v>532.5</v>
      </c>
      <c r="E42" s="108">
        <v>0.01</v>
      </c>
      <c r="F42" s="104">
        <f>D42*E42</f>
        <v>5.3250000000000002</v>
      </c>
      <c r="G42" s="13"/>
      <c r="H42" s="22"/>
      <c r="I42" s="22"/>
      <c r="J42" s="22"/>
      <c r="K42" s="3"/>
      <c r="L42" s="39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98" t="s">
        <v>30</v>
      </c>
      <c r="B43" s="98"/>
      <c r="C43" s="102" t="s">
        <v>11</v>
      </c>
      <c r="D43" s="102">
        <v>1</v>
      </c>
      <c r="E43" s="21">
        <v>0</v>
      </c>
      <c r="F43" s="108">
        <f>D43*E43</f>
        <v>0</v>
      </c>
      <c r="G43" s="13"/>
      <c r="H43" s="22"/>
      <c r="I43" s="22"/>
      <c r="J43" s="22"/>
      <c r="K43" s="3"/>
      <c r="L43" s="39"/>
      <c r="M43" s="16"/>
      <c r="N43" s="2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97" t="s">
        <v>31</v>
      </c>
      <c r="B44" s="98"/>
      <c r="C44" s="98"/>
      <c r="D44" s="98"/>
      <c r="E44" s="98"/>
      <c r="F44" s="99">
        <f>SUM(F6:F42)-IF([1]A2_Budget_Look_Up!B7=1,F4,0)</f>
        <v>500.5516216642182</v>
      </c>
      <c r="G44" s="13"/>
      <c r="H44" s="22"/>
      <c r="I44" s="22"/>
      <c r="J44" s="22"/>
      <c r="K44" s="3"/>
      <c r="L44" s="39"/>
      <c r="M44" s="42"/>
      <c r="N44" s="2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97" t="s">
        <v>32</v>
      </c>
      <c r="B45" s="97"/>
      <c r="C45" s="97"/>
      <c r="D45" s="97"/>
      <c r="E45" s="97"/>
      <c r="F45" s="100">
        <f>F3-F43-F44</f>
        <v>144.4483783357818</v>
      </c>
      <c r="G45" s="13"/>
      <c r="H45" s="22"/>
      <c r="I45" s="22"/>
      <c r="J45" s="22"/>
      <c r="K45" s="3"/>
      <c r="L45" s="39"/>
      <c r="M45" s="43"/>
      <c r="N45" s="2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97" t="s">
        <v>33</v>
      </c>
      <c r="B46" s="98"/>
      <c r="C46" s="98"/>
      <c r="D46" s="98"/>
      <c r="E46" s="98"/>
      <c r="F46" s="98"/>
      <c r="G46" s="13"/>
      <c r="H46" s="22"/>
      <c r="I46" s="22"/>
      <c r="J46" s="22"/>
      <c r="K46" s="3"/>
      <c r="L46" s="39"/>
      <c r="M46" s="9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98" t="s">
        <v>14</v>
      </c>
      <c r="B47" s="101"/>
      <c r="C47" s="102" t="s">
        <v>11</v>
      </c>
      <c r="D47" s="102">
        <v>1</v>
      </c>
      <c r="E47" s="103">
        <v>203.47</v>
      </c>
      <c r="F47" s="104">
        <f>D47*E47</f>
        <v>203.47</v>
      </c>
      <c r="G47" s="13"/>
      <c r="H47" s="22"/>
      <c r="I47" s="22"/>
      <c r="J47" s="22"/>
      <c r="K47" s="3"/>
      <c r="L47" s="39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98" t="s">
        <v>34</v>
      </c>
      <c r="B48" s="101"/>
      <c r="C48" s="102" t="s">
        <v>11</v>
      </c>
      <c r="D48" s="102">
        <v>1</v>
      </c>
      <c r="E48" s="103">
        <v>0</v>
      </c>
      <c r="F48" s="104">
        <f>D48*E48</f>
        <v>0</v>
      </c>
      <c r="G48" s="13"/>
      <c r="H48" s="22"/>
      <c r="I48" s="22"/>
      <c r="J48" s="22"/>
      <c r="K48" s="3"/>
      <c r="L48" s="39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98" t="s">
        <v>101</v>
      </c>
      <c r="B49" s="101"/>
      <c r="C49" s="102" t="s">
        <v>11</v>
      </c>
      <c r="D49" s="102">
        <v>1</v>
      </c>
      <c r="E49" s="103">
        <v>10.17</v>
      </c>
      <c r="F49" s="104">
        <f>D49*E49</f>
        <v>10.17</v>
      </c>
      <c r="G49" s="15"/>
      <c r="H49" s="22"/>
      <c r="I49" s="22"/>
      <c r="J49" s="22"/>
      <c r="K49" s="17"/>
      <c r="L49" s="17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97" t="s">
        <v>35</v>
      </c>
      <c r="B50" s="98"/>
      <c r="C50" s="98"/>
      <c r="D50" s="98"/>
      <c r="E50" s="98"/>
      <c r="F50" s="99">
        <f>SUM(F47:F49)</f>
        <v>213.64</v>
      </c>
      <c r="G50" s="13"/>
      <c r="H50" s="22"/>
      <c r="I50" s="22"/>
      <c r="J50" s="22"/>
      <c r="K50" s="17"/>
      <c r="L50" s="17"/>
      <c r="M50" s="42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97" t="s">
        <v>36</v>
      </c>
      <c r="B51" s="97"/>
      <c r="C51" s="97"/>
      <c r="D51" s="97"/>
      <c r="E51" s="97"/>
      <c r="F51" s="100">
        <f>F44+F50</f>
        <v>714.19162166421825</v>
      </c>
      <c r="G51" s="13"/>
      <c r="H51" s="22"/>
      <c r="I51" s="22"/>
      <c r="J51" s="22"/>
      <c r="K51" s="17"/>
      <c r="L51" s="17"/>
      <c r="M51" s="43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105" t="s">
        <v>37</v>
      </c>
      <c r="B52" s="105"/>
      <c r="C52" s="105"/>
      <c r="D52" s="105"/>
      <c r="E52" s="105"/>
      <c r="F52" s="106">
        <f>F3-F43-F51</f>
        <v>-69.191621664218246</v>
      </c>
      <c r="G52" s="29"/>
      <c r="H52" s="22"/>
      <c r="I52" s="22"/>
      <c r="J52" s="22"/>
      <c r="K52" s="17"/>
      <c r="L52" s="17"/>
      <c r="M52" s="43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107"/>
      <c r="B53" s="107"/>
      <c r="C53" s="107"/>
      <c r="D53" s="107"/>
      <c r="E53" s="107"/>
      <c r="F53" s="107"/>
      <c r="G53" s="14"/>
      <c r="H53" s="22"/>
      <c r="I53" s="22"/>
      <c r="J53" s="22"/>
      <c r="K53" s="17"/>
      <c r="L53" s="17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98" t="s">
        <v>102</v>
      </c>
      <c r="B54" s="98"/>
      <c r="C54" s="102"/>
      <c r="D54" s="102"/>
      <c r="E54" s="103"/>
      <c r="F54" s="108"/>
      <c r="G54" s="13"/>
      <c r="H54" s="22"/>
      <c r="I54" s="22"/>
      <c r="J54" s="22"/>
      <c r="K54" s="17"/>
      <c r="L54" s="17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98" t="s">
        <v>103</v>
      </c>
      <c r="B55" s="98"/>
      <c r="C55" s="102"/>
      <c r="D55" s="102"/>
      <c r="E55" s="103"/>
      <c r="F55" s="108"/>
      <c r="G55" s="13"/>
      <c r="H55" s="22"/>
      <c r="I55" s="22"/>
      <c r="J55" s="22"/>
      <c r="K55" s="17"/>
      <c r="L55" s="17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98" t="s">
        <v>104</v>
      </c>
      <c r="B56" s="97"/>
      <c r="C56" s="97"/>
      <c r="D56" s="97"/>
      <c r="E56" s="97"/>
      <c r="F56" s="100"/>
      <c r="G56" s="13"/>
      <c r="H56" s="22"/>
      <c r="I56" s="22"/>
      <c r="J56" s="22"/>
      <c r="K56" s="17"/>
      <c r="L56" s="17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98"/>
      <c r="B57" s="97"/>
      <c r="C57" s="97"/>
      <c r="D57" s="97"/>
      <c r="E57" s="97"/>
      <c r="F57" s="100"/>
      <c r="G57" s="10"/>
      <c r="H57" s="22"/>
      <c r="I57" s="9"/>
      <c r="J57" s="9"/>
      <c r="K57" s="17"/>
      <c r="L57" s="17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20"/>
      <c r="B58" s="121"/>
      <c r="C58" s="121"/>
      <c r="D58" s="121"/>
      <c r="E58" s="121"/>
      <c r="F58" s="122"/>
      <c r="G58" s="123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9"/>
      <c r="B59" s="39"/>
      <c r="C59" s="39"/>
      <c r="D59" s="39"/>
      <c r="E59" s="39"/>
      <c r="F59" s="3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9"/>
      <c r="B60" s="39"/>
      <c r="C60" s="39"/>
      <c r="D60" s="39"/>
      <c r="E60" s="39"/>
      <c r="F60" s="3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9"/>
      <c r="B61" s="9"/>
      <c r="C61" s="4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9"/>
      <c r="B62" s="45"/>
      <c r="C62" s="4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9"/>
      <c r="B63" s="45"/>
      <c r="C63" s="4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9"/>
      <c r="B64" s="45"/>
      <c r="C64" s="4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2021-11-20T02:12:22Z</dcterms:created>
  <dcterms:modified xsi:type="dcterms:W3CDTF">2022-11-10T19:42:44Z</dcterms:modified>
</cp:coreProperties>
</file>