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13_ncr:1_{CAD6052C-AEC1-4D11-99CE-0466595EA21D}" xr6:coauthVersionLast="47" xr6:coauthVersionMax="47" xr10:uidLastSave="{00000000-0000-0000-0000-000000000000}"/>
  <bookViews>
    <workbookView xWindow="0" yWindow="390" windowWidth="21405" windowHeight="14760" activeTab="1" xr2:uid="{DED77F13-896A-4C4C-BB48-D8DDD51A7598}"/>
  </bookViews>
  <sheets>
    <sheet name="Field_Activities" sheetId="2" r:id="rId1"/>
    <sheet name="Budget" sheetId="1" r:id="rId2"/>
  </sheets>
  <externalReferences>
    <externalReference r:id="rId3"/>
    <externalReference r:id="rId4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Field_Activities!$A$2:$D$20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F3" i="1" l="1"/>
  <c r="F48" i="1" l="1"/>
  <c r="F43" i="1"/>
  <c r="F37" i="1"/>
  <c r="F35" i="1"/>
  <c r="F34" i="1"/>
  <c r="F33" i="1"/>
  <c r="F32" i="1"/>
  <c r="F27" i="1"/>
  <c r="F26" i="1"/>
  <c r="F25" i="1"/>
  <c r="F24" i="1"/>
  <c r="F22" i="1"/>
  <c r="F21" i="1"/>
  <c r="F20" i="1"/>
  <c r="F19" i="1"/>
  <c r="F17" i="1"/>
  <c r="F16" i="1"/>
  <c r="F15" i="1"/>
  <c r="F13" i="1"/>
  <c r="F12" i="1"/>
  <c r="F9" i="1"/>
  <c r="F8" i="1"/>
  <c r="F7" i="1"/>
  <c r="F6" i="1"/>
  <c r="E36" i="1" l="1"/>
  <c r="F39" i="1"/>
  <c r="F11" i="1"/>
  <c r="F40" i="1"/>
  <c r="F29" i="1"/>
  <c r="F10" i="1"/>
  <c r="F49" i="1"/>
  <c r="F47" i="1"/>
  <c r="F28" i="1"/>
  <c r="F50" i="1" l="1"/>
  <c r="F14" i="1" l="1"/>
  <c r="F30" i="1" l="1"/>
  <c r="F31" i="1" l="1"/>
  <c r="F36" i="1" s="1"/>
  <c r="F41" i="1"/>
  <c r="F44" i="1" l="1"/>
  <c r="F45" i="1" s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81D0CC00-7581-43E2-A918-48507F0A4A64}">
      <text>
        <r>
          <rPr>
            <sz val="9"/>
            <color indexed="81"/>
            <rFont val="Tahoma"/>
            <family val="2"/>
          </rPr>
          <t>Seeding rate of 6.5 lbs per acre at $3.72/lb</t>
        </r>
      </text>
    </comment>
    <comment ref="F13" authorId="0" shapeId="0" xr:uid="{5DEEE43F-827D-45D7-8E40-B7BF16A09F31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$2.47/pt
1.5 pt 2,4-D at $2.64/pt
1.3 pt Metolachlor at $5.02/pt
1.3 pt Metolachlor at $5.02/pt
2 qt Atrazine at $3.34/qt
</t>
        </r>
      </text>
    </comment>
    <comment ref="F14" authorId="0" shapeId="0" xr:uid="{1A8561AA-6040-47CF-B930-47D597FFF5DC}">
      <text>
        <r>
          <rPr>
            <b/>
            <sz val="9"/>
            <color indexed="81"/>
            <rFont val="Tahoma"/>
            <family val="2"/>
          </rPr>
          <t xml:space="preserve">Insecticide Details:
</t>
        </r>
        <r>
          <rPr>
            <sz val="9"/>
            <color indexed="81"/>
            <rFont val="Tahoma"/>
            <family val="2"/>
          </rPr>
          <t>14 oz Chlorantraniliprole at $1.05/oz
4 oz Sivanto Prime at $3.24/oz
0.96 oz Warrior at $2.74/oz</t>
        </r>
      </text>
    </comment>
  </commentList>
</comments>
</file>

<file path=xl/sharedStrings.xml><?xml version="1.0" encoding="utf-8"?>
<sst xmlns="http://schemas.openxmlformats.org/spreadsheetml/2006/main" count="167" uniqueCount="107">
  <si>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</si>
  <si>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</si>
  <si>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</si>
  <si>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</si>
  <si>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</si>
  <si>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</si>
  <si>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</si>
  <si>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</si>
  <si>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</si>
  <si>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</si>
  <si>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</si>
  <si>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</si>
  <si>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Lbs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</si>
  <si>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</si>
  <si>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</si>
  <si>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</si>
  <si>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</si>
  <si>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</si>
  <si>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</si>
  <si>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</si>
  <si>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</si>
  <si>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</si>
  <si>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</si>
  <si>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</si>
  <si>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</si>
  <si>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</si>
  <si>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</si>
  <si>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</si>
  <si>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</si>
  <si>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</si>
  <si>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</si>
  <si>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</si>
  <si>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</si>
  <si>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</si>
  <si>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</si>
  <si>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</si>
  <si>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</si>
  <si>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</si>
  <si>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</si>
  <si>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</si>
  <si>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</si>
  <si>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</si>
  <si>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</si>
  <si>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</si>
  <si>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Estimated Cost Per Acre*</t>
  </si>
  <si>
    <t>Hipper</t>
  </si>
  <si>
    <t>12 Row</t>
  </si>
  <si>
    <t>Fall Tillage</t>
  </si>
  <si>
    <t>Self-Propelled Sprayer</t>
  </si>
  <si>
    <t>90 ft.</t>
  </si>
  <si>
    <t>Herbicide ( Burndown)</t>
  </si>
  <si>
    <t>2 pt Glyphosate, 1.5 pt 2,4-D</t>
  </si>
  <si>
    <t>Tillage</t>
  </si>
  <si>
    <t>Fertilizer Spreader</t>
  </si>
  <si>
    <t>30 ft.</t>
  </si>
  <si>
    <t>Fertilizer</t>
  </si>
  <si>
    <t>100 lbs Urea, 130 lbs Phophate, 150 lbs Potash</t>
  </si>
  <si>
    <t>Do All (Seedbed Finisher)</t>
  </si>
  <si>
    <t>Planter</t>
  </si>
  <si>
    <t>Plant</t>
  </si>
  <si>
    <t>6.5 lbs. seed</t>
  </si>
  <si>
    <t>1.3 pt Metolachlor</t>
  </si>
  <si>
    <t>200 Lbs Urea (46-0-0)</t>
  </si>
  <si>
    <t>Irrigation Sweep</t>
  </si>
  <si>
    <t>Irrigation Polypipe Spool</t>
  </si>
  <si>
    <t xml:space="preserve"> Total Season Activities</t>
  </si>
  <si>
    <t>0.96 oz Warrior</t>
  </si>
  <si>
    <t>1.3 pt Metolachlor, 2.0 qt Atrazine</t>
  </si>
  <si>
    <t>14 oz Chlorantraniliprole</t>
  </si>
  <si>
    <t>Aerial Application</t>
  </si>
  <si>
    <t>4.0 oz Sivanto Prime</t>
  </si>
  <si>
    <t>Combine</t>
  </si>
  <si>
    <t>325 hp</t>
  </si>
  <si>
    <t>Harvest</t>
  </si>
  <si>
    <t>Head</t>
  </si>
  <si>
    <t>30 ft Rigid</t>
  </si>
  <si>
    <t>Grain Wagon (700 bu)</t>
  </si>
  <si>
    <t>*Costs per acre include costs associated with the field trip and inputs.</t>
  </si>
  <si>
    <t>**See field activities tab for a breakdown of equipment usage.</t>
  </si>
  <si>
    <t>Phosphate (0-46-0)</t>
  </si>
  <si>
    <t>Potash (0-0-60)</t>
  </si>
  <si>
    <t>Ammonium Sulfate (21-0-0-24)</t>
  </si>
  <si>
    <t>Zinc Sulfate</t>
  </si>
  <si>
    <t>Other Nutrients, Including Poultry Litter</t>
  </si>
  <si>
    <t>Fungicide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</si>
  <si>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</si>
  <si>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</si>
  <si>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</si>
  <si>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</si>
  <si>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</si>
  <si>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Custome Hire, Air Seeding</t>
  </si>
  <si>
    <t>Other Inputs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</si>
  <si>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</si>
  <si>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</si>
  <si>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</si>
  <si>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</si>
  <si>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</si>
  <si>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</si>
  <si>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</si>
  <si>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</si>
  <si>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</si>
  <si>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</si>
  <si>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</si>
  <si>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</si>
  <si>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</si>
  <si>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A-17. Sorghum Field Activities, Furrow Irrigated</t>
  </si>
  <si>
    <t>Table 16. 2023 Grain Sorghum Enterprise Budget, Furrow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</si>
</sst>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2" fontId="7" fillId="3" borderId="0" xfId="0" applyNumberFormat="1" applyFont="1" applyFill="1"/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12" fillId="3" borderId="0" xfId="0" applyFont="1" applyFill="1"/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15" fillId="3" borderId="0" xfId="1" applyFont="1" applyFill="1" applyProtection="1">
      <protection locked="0"/>
    </xf>
    <xf numFmtId="0" fontId="0" fillId="3" borderId="10" xfId="0" applyFill="1" applyBorder="1"/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/>
    <xf numFmtId="8" fontId="17" fillId="3" borderId="14" xfId="0" applyNumberFormat="1" applyFont="1" applyFill="1" applyBorder="1" applyAlignment="1">
      <alignment horizontal="center"/>
    </xf>
    <xf numFmtId="0" fontId="17" fillId="3" borderId="16" xfId="0" applyFont="1" applyFill="1" applyBorder="1"/>
    <xf numFmtId="0" fontId="17" fillId="3" borderId="0" xfId="0" applyFont="1" applyFill="1"/>
    <xf numFmtId="0" fontId="17" fillId="3" borderId="12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8" fillId="3" borderId="12" xfId="0" applyFont="1" applyFill="1" applyBorder="1"/>
    <xf numFmtId="0" fontId="18" fillId="3" borderId="13" xfId="0" applyFont="1" applyFill="1" applyBorder="1"/>
    <xf numFmtId="0" fontId="19" fillId="3" borderId="0" xfId="0" applyFont="1" applyFill="1"/>
    <xf numFmtId="0" fontId="17" fillId="3" borderId="18" xfId="0" applyFont="1" applyFill="1" applyBorder="1"/>
    <xf numFmtId="0" fontId="17" fillId="3" borderId="19" xfId="0" applyFont="1" applyFill="1" applyBorder="1"/>
    <xf numFmtId="0" fontId="17" fillId="3" borderId="20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8" fontId="17" fillId="3" borderId="21" xfId="0" applyNumberFormat="1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8" fontId="17" fillId="3" borderId="23" xfId="0" applyNumberFormat="1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24" xfId="0" applyFont="1" applyFill="1" applyBorder="1"/>
    <xf numFmtId="0" fontId="17" fillId="3" borderId="6" xfId="0" applyFont="1" applyFill="1" applyBorder="1"/>
    <xf numFmtId="0" fontId="17" fillId="3" borderId="25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8" fontId="17" fillId="3" borderId="25" xfId="0" applyNumberFormat="1" applyFont="1" applyFill="1" applyBorder="1" applyAlignment="1">
      <alignment horizontal="center"/>
    </xf>
    <xf numFmtId="0" fontId="18" fillId="3" borderId="0" xfId="0" applyFont="1" applyFill="1"/>
    <xf numFmtId="0" fontId="2" fillId="0" borderId="0" xfId="0" applyFont="1" applyAlignment="1">
      <alignment vertical="center"/>
    </xf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3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7" fillId="5" borderId="0" xfId="0" applyFont="1" applyFill="1" applyAlignment="1">
      <alignment horizontal="left" indent="1"/>
    </xf>
    <xf numFmtId="4" fontId="9" fillId="2" borderId="26" xfId="0" applyNumberFormat="1" applyFont="1" applyFill="1" applyBorder="1" applyAlignment="1">
      <alignment horizontal="right"/>
    </xf>
    <xf numFmtId="0" fontId="0" fillId="3" borderId="27" xfId="0" applyFill="1" applyBorder="1"/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/>
    <xf numFmtId="0" fontId="16" fillId="3" borderId="9" xfId="0" applyFont="1" applyFill="1" applyBorder="1"/>
  </cellXfs>
  <cellStyles count="2">
    <cellStyle name="Hyperlink 2" xfId="1" xr:uid="{7F1AA42C-2BD3-40FB-B5CC-370C25F9AF1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7_Sorghum_Furrow_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8_Sorghum_Pivot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3.0709408020050128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5.3150898496240613</v>
          </cell>
          <cell r="H26" t="str">
            <v>$/ac-in</v>
          </cell>
        </row>
        <row r="27">
          <cell r="A27" t="str">
            <v>Energy Cost</v>
          </cell>
          <cell r="B27">
            <v>30.709408020050127</v>
          </cell>
          <cell r="C27">
            <v>17.562905590062112</v>
          </cell>
          <cell r="D27">
            <v>19.235563265306123</v>
          </cell>
          <cell r="E27">
            <v>10.736481496240602</v>
          </cell>
          <cell r="F27">
            <v>33.050195064935068</v>
          </cell>
          <cell r="G27">
            <v>53.150898496240615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3.3780348822055144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6.1123533270676704</v>
          </cell>
          <cell r="H30"/>
        </row>
        <row r="31">
          <cell r="A31"/>
          <cell r="B31">
            <v>40.536418586466169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73.348239924812049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2.401041666666667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3.0709408020050128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</row>
      </sheetData>
      <sheetData sheetId="20"/>
      <sheetData sheetId="21">
        <row r="3">
          <cell r="B3">
            <v>1</v>
          </cell>
        </row>
        <row r="25">
          <cell r="B25" t="str">
            <v>Bu.</v>
          </cell>
        </row>
      </sheetData>
      <sheetData sheetId="22"/>
      <sheetData sheetId="23">
        <row r="5">
          <cell r="I5">
            <v>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E1855-423F-4601-892B-82CA79BA8A18}">
  <dimension ref="A1:Z46"/>
  <sheetViews>
    <sheetView workbookViewId="0">
      <selection activeCell="E4" sqref="E4:E20"/>
    </sheetView>
  </sheetViews>
  <sheetFormatPr defaultColWidth="8.7109375" defaultRowHeight="12.75" x14ac:dyDescent="0.2"/>
  <cols>
    <col min="1" max="1" width="23.7109375" customWidth="1"/>
    <col min="2" max="2" width="8.7109375" bestFit="1" customWidth="1"/>
    <col min="3" max="3" width="26.42578125" customWidth="1"/>
    <col min="4" max="4" width="36" bestFit="1" customWidth="1"/>
    <col min="5" max="5" width="20.7109375" bestFit="1" customWidth="1"/>
  </cols>
  <sheetData>
    <row r="1" spans="1:26" ht="15.75" customHeight="1" thickBot="1" x14ac:dyDescent="0.3">
      <c r="A1" s="109"/>
      <c r="B1" s="109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0" t="s">
        <v>105</v>
      </c>
      <c r="B2" s="111"/>
      <c r="C2" s="111"/>
      <c r="D2" s="112"/>
      <c r="E2" s="4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7" t="s">
        <v>41</v>
      </c>
      <c r="B3" s="48" t="s">
        <v>42</v>
      </c>
      <c r="C3" s="49" t="s">
        <v>43</v>
      </c>
      <c r="D3" s="47"/>
      <c r="E3" s="50" t="s">
        <v>44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1" t="s">
        <v>45</v>
      </c>
      <c r="B4" s="52" t="s">
        <v>46</v>
      </c>
      <c r="C4" s="53" t="s">
        <v>47</v>
      </c>
      <c r="D4" s="54"/>
      <c r="E4" s="55">
        <v>6.2792234238338898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6" t="s">
        <v>48</v>
      </c>
      <c r="B5" s="57" t="s">
        <v>49</v>
      </c>
      <c r="C5" s="53" t="s">
        <v>50</v>
      </c>
      <c r="D5" s="58" t="s">
        <v>51</v>
      </c>
      <c r="E5" s="55">
        <v>15.271883644599509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51" t="s">
        <v>45</v>
      </c>
      <c r="B6" s="52" t="s">
        <v>46</v>
      </c>
      <c r="C6" s="59" t="s">
        <v>52</v>
      </c>
      <c r="D6" s="58"/>
      <c r="E6" s="55">
        <v>6.2792234238338898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6" t="s">
        <v>53</v>
      </c>
      <c r="B7" s="57" t="s">
        <v>54</v>
      </c>
      <c r="C7" s="60" t="s">
        <v>55</v>
      </c>
      <c r="D7" s="58" t="s">
        <v>56</v>
      </c>
      <c r="E7" s="55">
        <v>175.16007177170212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1" t="s">
        <v>57</v>
      </c>
      <c r="B8" s="52" t="s">
        <v>46</v>
      </c>
      <c r="C8" s="60" t="s">
        <v>52</v>
      </c>
      <c r="D8" s="58"/>
      <c r="E8" s="55">
        <v>2.9414820599926936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61" t="s">
        <v>58</v>
      </c>
      <c r="B9" s="62" t="s">
        <v>46</v>
      </c>
      <c r="C9" s="60" t="s">
        <v>59</v>
      </c>
      <c r="D9" s="58" t="s">
        <v>60</v>
      </c>
      <c r="E9" s="55">
        <v>32.419901823805958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1" t="s">
        <v>48</v>
      </c>
      <c r="B10" s="52" t="s">
        <v>49</v>
      </c>
      <c r="C10" s="60" t="s">
        <v>15</v>
      </c>
      <c r="D10" s="58" t="s">
        <v>61</v>
      </c>
      <c r="E10" s="55">
        <v>11.806883644599509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6" t="s">
        <v>53</v>
      </c>
      <c r="B11" s="57" t="s">
        <v>54</v>
      </c>
      <c r="C11" s="60" t="s">
        <v>55</v>
      </c>
      <c r="D11" s="58" t="s">
        <v>62</v>
      </c>
      <c r="E11" s="55">
        <v>101.5100717717021</v>
      </c>
      <c r="F11" s="3"/>
      <c r="G11" s="3"/>
      <c r="H11" s="3"/>
      <c r="I11" s="6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61" t="s">
        <v>63</v>
      </c>
      <c r="B12" s="62" t="s">
        <v>46</v>
      </c>
      <c r="C12" s="60" t="s">
        <v>52</v>
      </c>
      <c r="D12" s="58"/>
      <c r="E12" s="55">
        <v>4.2601030332342269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1" t="s">
        <v>64</v>
      </c>
      <c r="B13" s="52"/>
      <c r="C13" s="60" t="s">
        <v>65</v>
      </c>
      <c r="D13" s="58"/>
      <c r="E13" s="55">
        <v>3.88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1" t="s">
        <v>48</v>
      </c>
      <c r="B14" s="52" t="s">
        <v>49</v>
      </c>
      <c r="C14" s="60" t="s">
        <v>16</v>
      </c>
      <c r="D14" s="58" t="s">
        <v>66</v>
      </c>
      <c r="E14" s="55">
        <v>6.7296836445995076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1" t="s">
        <v>48</v>
      </c>
      <c r="B15" s="52" t="s">
        <v>49</v>
      </c>
      <c r="C15" s="60" t="s">
        <v>15</v>
      </c>
      <c r="D15" s="58" t="s">
        <v>67</v>
      </c>
      <c r="E15" s="55">
        <v>19.806883644599509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1" t="s">
        <v>48</v>
      </c>
      <c r="B16" s="52" t="s">
        <v>49</v>
      </c>
      <c r="C16" s="60" t="s">
        <v>16</v>
      </c>
      <c r="D16" s="58" t="s">
        <v>68</v>
      </c>
      <c r="E16" s="55">
        <v>19.096883644599508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thickBot="1" x14ac:dyDescent="0.25">
      <c r="A17" s="64" t="s">
        <v>69</v>
      </c>
      <c r="B17" s="65"/>
      <c r="C17" s="66" t="s">
        <v>16</v>
      </c>
      <c r="D17" s="67" t="s">
        <v>70</v>
      </c>
      <c r="E17" s="68">
        <v>18.68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56" t="s">
        <v>71</v>
      </c>
      <c r="B18" s="57" t="s">
        <v>72</v>
      </c>
      <c r="C18" s="69" t="s">
        <v>73</v>
      </c>
      <c r="D18" s="70"/>
      <c r="E18" s="71">
        <v>17.881574328152702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56" t="s">
        <v>74</v>
      </c>
      <c r="B19" s="57" t="s">
        <v>75</v>
      </c>
      <c r="C19" s="69" t="s">
        <v>73</v>
      </c>
      <c r="D19" s="72"/>
      <c r="E19" s="68">
        <v>1.6686451385714145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73" t="s">
        <v>76</v>
      </c>
      <c r="B20" s="74"/>
      <c r="C20" s="75" t="s">
        <v>73</v>
      </c>
      <c r="D20" s="76"/>
      <c r="E20" s="77">
        <v>6.050111419456794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78" t="s">
        <v>77</v>
      </c>
      <c r="B21" s="3"/>
      <c r="C21" s="57"/>
      <c r="D21" s="5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57"/>
      <c r="B22" s="3"/>
      <c r="C22" s="3"/>
      <c r="D22" s="5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0762-0E80-4864-A845-7DC744C2F2FD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6.2851562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0" t="s">
        <v>106</v>
      </c>
      <c r="B1" s="100"/>
      <c r="C1" s="100"/>
      <c r="D1" s="100"/>
      <c r="E1" s="100"/>
      <c r="F1" s="101"/>
      <c r="G1" s="1"/>
      <c r="H1" s="2"/>
      <c r="I1" s="2"/>
      <c r="J1" s="2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0" t="s">
        <v>0</v>
      </c>
      <c r="B2" s="98" t="s">
        <v>1</v>
      </c>
      <c r="C2" s="98" t="s">
        <v>2</v>
      </c>
      <c r="D2" s="98" t="s">
        <v>3</v>
      </c>
      <c r="E2" s="98" t="s">
        <v>4</v>
      </c>
      <c r="F2" s="98" t="s">
        <v>5</v>
      </c>
      <c r="G2" s="5"/>
      <c r="H2" s="3" t="s">
        <v>78</v>
      </c>
      <c r="I2" s="2"/>
      <c r="J2" s="2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99" t="s">
        <v>6</v>
      </c>
      <c r="B3" s="6">
        <v>1</v>
      </c>
      <c r="C3" s="85" t="str">
        <f>IF([2]A2_Budget_Look_Up!B7=1,"Lbs",[2]C1_Messages_Indicators!B25)</f>
        <v>Bu.</v>
      </c>
      <c r="D3" s="7">
        <v>105</v>
      </c>
      <c r="E3" s="7">
        <v>6</v>
      </c>
      <c r="F3" s="87">
        <f>(D3*E3*B3)</f>
        <v>630</v>
      </c>
      <c r="G3" s="8"/>
      <c r="H3" s="3"/>
      <c r="I3" s="2"/>
      <c r="J3" s="2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1"/>
      <c r="B4" s="84"/>
      <c r="C4" s="85"/>
      <c r="D4" s="86"/>
      <c r="E4" s="91"/>
      <c r="F4" s="87"/>
      <c r="G4" s="9"/>
      <c r="H4" s="3"/>
      <c r="I4" s="2"/>
      <c r="J4" s="2"/>
      <c r="K4" s="3"/>
      <c r="L4" s="3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80" t="s">
        <v>7</v>
      </c>
      <c r="B5" s="81"/>
      <c r="C5" s="97" t="s">
        <v>2</v>
      </c>
      <c r="D5" s="97" t="s">
        <v>8</v>
      </c>
      <c r="E5" s="98" t="s">
        <v>9</v>
      </c>
      <c r="F5" s="97" t="s">
        <v>10</v>
      </c>
      <c r="G5" s="9"/>
      <c r="H5" s="3"/>
      <c r="I5" s="2"/>
      <c r="J5" s="2"/>
      <c r="K5" s="3"/>
      <c r="L5" s="3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81" t="s">
        <v>11</v>
      </c>
      <c r="B6" s="6">
        <v>1</v>
      </c>
      <c r="C6" s="95" t="s">
        <v>103</v>
      </c>
      <c r="D6" s="96">
        <v>6.5</v>
      </c>
      <c r="E6" s="91">
        <v>3.72</v>
      </c>
      <c r="F6" s="87">
        <f>D6*E6*B6</f>
        <v>24.18</v>
      </c>
      <c r="G6" s="9"/>
      <c r="H6" s="3"/>
      <c r="I6" s="2"/>
      <c r="J6" s="2"/>
      <c r="K6" s="3"/>
      <c r="L6" s="3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81" t="s">
        <v>13</v>
      </c>
      <c r="B7" s="6">
        <v>1</v>
      </c>
      <c r="C7" s="95" t="s">
        <v>103</v>
      </c>
      <c r="D7" s="91">
        <v>300</v>
      </c>
      <c r="E7" s="12">
        <v>0.4</v>
      </c>
      <c r="F7" s="87">
        <f t="shared" ref="F7:F17" si="0">D7*E7*B7</f>
        <v>120</v>
      </c>
      <c r="G7" s="9"/>
      <c r="H7" s="3"/>
      <c r="I7" s="2"/>
      <c r="J7" s="2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1" t="s">
        <v>79</v>
      </c>
      <c r="B8" s="6">
        <v>1</v>
      </c>
      <c r="C8" s="95" t="s">
        <v>103</v>
      </c>
      <c r="D8" s="91">
        <v>130</v>
      </c>
      <c r="E8" s="12">
        <v>0.44500000000000001</v>
      </c>
      <c r="F8" s="87">
        <f t="shared" si="0"/>
        <v>57.85</v>
      </c>
      <c r="G8" s="5"/>
      <c r="H8" s="3"/>
      <c r="I8" s="2"/>
      <c r="J8" s="2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1" t="s">
        <v>80</v>
      </c>
      <c r="B9" s="6">
        <v>1</v>
      </c>
      <c r="C9" s="95" t="s">
        <v>103</v>
      </c>
      <c r="D9" s="91">
        <v>150</v>
      </c>
      <c r="E9" s="12">
        <v>0.41</v>
      </c>
      <c r="F9" s="87">
        <f t="shared" si="0"/>
        <v>61.499999999999993</v>
      </c>
      <c r="G9" s="8"/>
      <c r="H9" s="3"/>
      <c r="I9" s="2"/>
      <c r="J9" s="2"/>
      <c r="K9" s="3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1" t="s">
        <v>81</v>
      </c>
      <c r="B10" s="6">
        <v>1</v>
      </c>
      <c r="C10" s="95" t="s">
        <v>103</v>
      </c>
      <c r="D10" s="91">
        <v>0</v>
      </c>
      <c r="E10" s="12">
        <v>0.3</v>
      </c>
      <c r="F10" s="87">
        <f t="shared" si="0"/>
        <v>0</v>
      </c>
      <c r="G10" s="13"/>
      <c r="H10" s="3"/>
      <c r="I10" s="2"/>
      <c r="J10" s="2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1" t="s">
        <v>82</v>
      </c>
      <c r="B11" s="6">
        <v>1</v>
      </c>
      <c r="C11" s="95" t="s">
        <v>103</v>
      </c>
      <c r="D11" s="91">
        <v>0</v>
      </c>
      <c r="E11" s="12">
        <v>1.28</v>
      </c>
      <c r="F11" s="87">
        <f t="shared" si="0"/>
        <v>0</v>
      </c>
      <c r="G11" s="103"/>
      <c r="H11" s="104"/>
      <c r="I11" s="2"/>
      <c r="J11" s="2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1" t="s">
        <v>83</v>
      </c>
      <c r="B12" s="6">
        <v>1</v>
      </c>
      <c r="C12" s="85" t="s">
        <v>14</v>
      </c>
      <c r="D12" s="85">
        <v>1</v>
      </c>
      <c r="E12" s="91">
        <v>0</v>
      </c>
      <c r="F12" s="87">
        <f t="shared" si="0"/>
        <v>0</v>
      </c>
      <c r="G12" s="13"/>
      <c r="H12" s="2"/>
      <c r="I12" s="2"/>
      <c r="J12" s="2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1" t="s">
        <v>15</v>
      </c>
      <c r="B13" s="6">
        <v>1</v>
      </c>
      <c r="C13" s="85" t="s">
        <v>14</v>
      </c>
      <c r="D13" s="85">
        <v>1</v>
      </c>
      <c r="E13" s="91">
        <v>28.63</v>
      </c>
      <c r="F13" s="87">
        <f t="shared" si="0"/>
        <v>28.63</v>
      </c>
      <c r="G13" s="8"/>
      <c r="H13" s="2"/>
      <c r="I13" s="2"/>
      <c r="J13" s="2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1" t="s">
        <v>16</v>
      </c>
      <c r="B14" s="6">
        <v>1</v>
      </c>
      <c r="C14" s="85" t="s">
        <v>14</v>
      </c>
      <c r="D14" s="85">
        <v>1</v>
      </c>
      <c r="E14" s="91">
        <v>30.29</v>
      </c>
      <c r="F14" s="87">
        <f t="shared" si="0"/>
        <v>30.29</v>
      </c>
      <c r="G14" s="13"/>
      <c r="H14" s="2"/>
      <c r="I14" s="2"/>
      <c r="J14" s="2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1" t="s">
        <v>84</v>
      </c>
      <c r="B15" s="6">
        <v>1</v>
      </c>
      <c r="C15" s="85" t="s">
        <v>14</v>
      </c>
      <c r="D15" s="85">
        <v>1</v>
      </c>
      <c r="E15" s="91">
        <v>0</v>
      </c>
      <c r="F15" s="87">
        <f t="shared" si="0"/>
        <v>0</v>
      </c>
      <c r="G15" s="13"/>
      <c r="H15" s="2"/>
      <c r="I15" s="2"/>
      <c r="J15" s="2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1" t="s">
        <v>85</v>
      </c>
      <c r="B16" s="6">
        <v>1</v>
      </c>
      <c r="C16" s="85" t="s">
        <v>14</v>
      </c>
      <c r="D16" s="85">
        <v>1</v>
      </c>
      <c r="E16" s="91">
        <v>0</v>
      </c>
      <c r="F16" s="87">
        <f t="shared" si="0"/>
        <v>0</v>
      </c>
      <c r="G16" s="15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1" t="s">
        <v>85</v>
      </c>
      <c r="B17" s="6">
        <v>1</v>
      </c>
      <c r="C17" s="85" t="s">
        <v>14</v>
      </c>
      <c r="D17" s="85">
        <v>1</v>
      </c>
      <c r="E17" s="91">
        <v>0</v>
      </c>
      <c r="F17" s="87">
        <f t="shared" si="0"/>
        <v>0</v>
      </c>
      <c r="G17" s="15"/>
      <c r="H17" s="2"/>
      <c r="I17" s="2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1" t="s">
        <v>86</v>
      </c>
      <c r="B18" s="81"/>
      <c r="C18" s="85"/>
      <c r="D18" s="85"/>
      <c r="E18" s="91"/>
      <c r="F18" s="91"/>
      <c r="G18" s="15"/>
      <c r="H18" s="2"/>
      <c r="I18" s="2"/>
      <c r="J18" s="2"/>
      <c r="K18" s="3"/>
      <c r="L18" s="3"/>
      <c r="M18" s="79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2" t="s">
        <v>87</v>
      </c>
      <c r="B19" s="6">
        <v>1</v>
      </c>
      <c r="C19" s="85" t="s">
        <v>14</v>
      </c>
      <c r="D19" s="20">
        <v>0</v>
      </c>
      <c r="E19" s="21">
        <v>8</v>
      </c>
      <c r="F19" s="87">
        <f>D19*E19*B19</f>
        <v>0</v>
      </c>
      <c r="G19" s="13"/>
      <c r="H19" s="2"/>
      <c r="I19" s="2"/>
      <c r="J19" s="2"/>
      <c r="K19" s="3"/>
      <c r="L19" s="3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2" t="s">
        <v>88</v>
      </c>
      <c r="B20" s="6">
        <v>1</v>
      </c>
      <c r="C20" s="85" t="s">
        <v>14</v>
      </c>
      <c r="D20" s="23">
        <v>1</v>
      </c>
      <c r="E20" s="21">
        <v>8</v>
      </c>
      <c r="F20" s="87">
        <f>D20*E20*B20</f>
        <v>8</v>
      </c>
      <c r="G20" s="13"/>
      <c r="H20" s="2"/>
      <c r="I20" s="2"/>
      <c r="J20" s="2"/>
      <c r="K20" s="3"/>
      <c r="L20" s="3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2" t="s">
        <v>89</v>
      </c>
      <c r="B21" s="6">
        <v>1</v>
      </c>
      <c r="C21" s="85" t="s">
        <v>12</v>
      </c>
      <c r="D21" s="23">
        <v>0</v>
      </c>
      <c r="E21" s="24">
        <v>0.08</v>
      </c>
      <c r="F21" s="87">
        <f>D21*E21*B21</f>
        <v>0</v>
      </c>
      <c r="G21" s="13"/>
      <c r="H21" s="2"/>
      <c r="I21" s="2"/>
      <c r="J21" s="2"/>
      <c r="K21" s="3"/>
      <c r="L21" s="3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81" t="s">
        <v>90</v>
      </c>
      <c r="B22" s="6">
        <v>1</v>
      </c>
      <c r="C22" s="85" t="s">
        <v>14</v>
      </c>
      <c r="D22" s="23">
        <v>0</v>
      </c>
      <c r="E22" s="21">
        <v>8</v>
      </c>
      <c r="F22" s="87">
        <f>D22*E22*B22</f>
        <v>0</v>
      </c>
      <c r="G22" s="13"/>
      <c r="H22" s="2"/>
      <c r="I22" s="2"/>
      <c r="J22" s="2"/>
      <c r="K22" s="3"/>
      <c r="L22" s="3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1" t="s">
        <v>17</v>
      </c>
      <c r="B23" s="81"/>
      <c r="C23" s="81"/>
      <c r="D23" s="81"/>
      <c r="E23" s="81"/>
      <c r="F23" s="81"/>
      <c r="G23" s="13"/>
      <c r="H23" s="2"/>
      <c r="I23" s="2"/>
      <c r="J23" s="2"/>
      <c r="K23" s="3"/>
      <c r="L23" s="3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1" t="s">
        <v>18</v>
      </c>
      <c r="B24" s="6">
        <v>1</v>
      </c>
      <c r="C24" s="85" t="s">
        <v>19</v>
      </c>
      <c r="D24" s="12">
        <v>3.7724837705214438</v>
      </c>
      <c r="E24" s="27">
        <v>4.5</v>
      </c>
      <c r="F24" s="87">
        <f t="shared" ref="F24:F35" si="1">D24*E24*B24</f>
        <v>16.976176967346497</v>
      </c>
      <c r="G24" s="28"/>
      <c r="H24" s="2"/>
      <c r="I24" s="2"/>
      <c r="J24" s="2"/>
      <c r="K24" s="3"/>
      <c r="L24" s="3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1" t="s">
        <v>20</v>
      </c>
      <c r="B25" s="6">
        <v>1</v>
      </c>
      <c r="C25" s="85" t="s">
        <v>14</v>
      </c>
      <c r="D25" s="85">
        <v>1</v>
      </c>
      <c r="E25" s="91">
        <v>7.6460633731313425</v>
      </c>
      <c r="F25" s="87">
        <f t="shared" si="1"/>
        <v>7.6460633731313425</v>
      </c>
      <c r="G25" s="13"/>
      <c r="H25" s="2"/>
      <c r="I25" s="2"/>
      <c r="J25" s="2"/>
      <c r="K25" s="3"/>
      <c r="L25" s="3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1" t="s">
        <v>21</v>
      </c>
      <c r="B26" s="6">
        <v>1</v>
      </c>
      <c r="C26" s="85" t="s">
        <v>19</v>
      </c>
      <c r="D26" s="12">
        <v>2.0274973147153599</v>
      </c>
      <c r="E26" s="27">
        <v>4.5</v>
      </c>
      <c r="F26" s="87">
        <f t="shared" si="1"/>
        <v>9.1237379162191203</v>
      </c>
      <c r="G26" s="13"/>
      <c r="H26" s="2"/>
      <c r="I26" s="2"/>
      <c r="J26" s="2"/>
      <c r="K26" s="3"/>
      <c r="L26" s="3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1" t="s">
        <v>22</v>
      </c>
      <c r="B27" s="6">
        <v>1</v>
      </c>
      <c r="C27" s="85" t="s">
        <v>14</v>
      </c>
      <c r="D27" s="85">
        <v>1</v>
      </c>
      <c r="E27" s="91">
        <v>7.5403168574761397</v>
      </c>
      <c r="F27" s="87">
        <f t="shared" si="1"/>
        <v>7.5403168574761397</v>
      </c>
      <c r="G27" s="15"/>
      <c r="H27" s="2"/>
      <c r="I27" s="2"/>
      <c r="J27" s="2"/>
      <c r="K27" s="3"/>
      <c r="L27" s="3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1" t="s">
        <v>23</v>
      </c>
      <c r="B28" s="6">
        <v>1</v>
      </c>
      <c r="C28" s="85" t="s">
        <v>24</v>
      </c>
      <c r="D28" s="29">
        <v>10</v>
      </c>
      <c r="E28" s="91">
        <v>5.3150898496240604</v>
      </c>
      <c r="F28" s="87">
        <f t="shared" si="1"/>
        <v>53.1508984962406</v>
      </c>
      <c r="G28" s="15"/>
      <c r="H28" s="2"/>
      <c r="I28" s="2"/>
      <c r="J28" s="2"/>
      <c r="K28" s="3"/>
      <c r="L28" s="3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1" t="s">
        <v>25</v>
      </c>
      <c r="B29" s="84"/>
      <c r="C29" s="85" t="s">
        <v>24</v>
      </c>
      <c r="D29" s="94">
        <v>10</v>
      </c>
      <c r="E29" s="91">
        <v>0.2401041666666667</v>
      </c>
      <c r="F29" s="87">
        <f>D29*E29</f>
        <v>2.401041666666667</v>
      </c>
      <c r="G29" s="13"/>
      <c r="H29" s="2"/>
      <c r="I29" s="2"/>
      <c r="J29" s="2"/>
      <c r="K29" s="3"/>
      <c r="L29" s="3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1" t="s">
        <v>26</v>
      </c>
      <c r="B30" s="6">
        <v>1</v>
      </c>
      <c r="C30" s="85" t="s">
        <v>14</v>
      </c>
      <c r="D30" s="30">
        <v>1</v>
      </c>
      <c r="E30" s="21">
        <v>3.88</v>
      </c>
      <c r="F30" s="87">
        <f t="shared" si="1"/>
        <v>3.88</v>
      </c>
      <c r="G30" s="13"/>
      <c r="H30" s="2"/>
      <c r="I30" s="2"/>
      <c r="J30" s="2"/>
      <c r="K30" s="3"/>
      <c r="L30" s="3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1" t="s">
        <v>91</v>
      </c>
      <c r="B31" s="6">
        <v>1</v>
      </c>
      <c r="C31" s="85" t="s">
        <v>14</v>
      </c>
      <c r="D31" s="30">
        <v>1</v>
      </c>
      <c r="E31" s="21">
        <v>0</v>
      </c>
      <c r="F31" s="87">
        <f t="shared" si="1"/>
        <v>0</v>
      </c>
      <c r="G31" s="13"/>
      <c r="H31" s="2"/>
      <c r="I31" s="2"/>
      <c r="J31" s="2"/>
      <c r="K31" s="3"/>
      <c r="L31" s="3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1" t="s">
        <v>27</v>
      </c>
      <c r="B32" s="6">
        <v>1</v>
      </c>
      <c r="C32" s="85" t="s">
        <v>28</v>
      </c>
      <c r="D32" s="12">
        <v>0.7914198970996007</v>
      </c>
      <c r="E32" s="33">
        <v>12.45</v>
      </c>
      <c r="F32" s="87">
        <f t="shared" si="1"/>
        <v>9.8531777188900289</v>
      </c>
      <c r="G32" s="13"/>
      <c r="H32" s="2"/>
      <c r="I32" s="2"/>
      <c r="J32" s="2"/>
      <c r="K32" s="3"/>
      <c r="L32" s="3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1" t="s">
        <v>29</v>
      </c>
      <c r="B33" s="6">
        <v>1</v>
      </c>
      <c r="C33" s="85" t="s">
        <v>14</v>
      </c>
      <c r="D33" s="30">
        <v>1</v>
      </c>
      <c r="E33" s="21">
        <v>6</v>
      </c>
      <c r="F33" s="87">
        <f t="shared" si="1"/>
        <v>6</v>
      </c>
      <c r="G33" s="13"/>
      <c r="H33" s="2"/>
      <c r="I33" s="2"/>
      <c r="J33" s="2"/>
      <c r="K33" s="3"/>
      <c r="L33" s="3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1" t="s">
        <v>92</v>
      </c>
      <c r="B34" s="6">
        <v>1</v>
      </c>
      <c r="C34" s="85" t="s">
        <v>14</v>
      </c>
      <c r="D34" s="30">
        <v>1</v>
      </c>
      <c r="E34" s="21">
        <v>0</v>
      </c>
      <c r="F34" s="87">
        <f t="shared" si="1"/>
        <v>0</v>
      </c>
      <c r="G34" s="15"/>
      <c r="H34" s="2"/>
      <c r="I34" s="2"/>
      <c r="J34" s="2"/>
      <c r="K34" s="3"/>
      <c r="L34" s="38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1" t="s">
        <v>30</v>
      </c>
      <c r="B35" s="6">
        <v>1</v>
      </c>
      <c r="C35" s="85" t="s">
        <v>14</v>
      </c>
      <c r="D35" s="30">
        <v>1</v>
      </c>
      <c r="E35" s="21">
        <v>12.01</v>
      </c>
      <c r="F35" s="87">
        <f t="shared" si="1"/>
        <v>12.01</v>
      </c>
      <c r="G35" s="13"/>
      <c r="H35" s="2"/>
      <c r="I35" s="2"/>
      <c r="J35" s="2"/>
      <c r="K35" s="3"/>
      <c r="L35" s="38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1" t="s">
        <v>93</v>
      </c>
      <c r="B36" s="6">
        <v>1</v>
      </c>
      <c r="C36" s="85" t="s">
        <v>31</v>
      </c>
      <c r="D36" s="27">
        <v>7</v>
      </c>
      <c r="E36" s="87">
        <f>SUM(F6:F35)</f>
        <v>459.03141299597036</v>
      </c>
      <c r="F36" s="87">
        <f>((D36/100)*0.5*SUM(F6:F35)*B36)</f>
        <v>16.066099454858964</v>
      </c>
      <c r="G36" s="13"/>
      <c r="H36" s="2"/>
      <c r="I36" s="2"/>
      <c r="J36" s="2"/>
      <c r="K36" s="7"/>
      <c r="L36" s="7"/>
      <c r="M36" s="22"/>
      <c r="N36" s="2"/>
      <c r="O36" s="17"/>
      <c r="P36" s="39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1" t="s">
        <v>32</v>
      </c>
      <c r="B37" s="6">
        <v>1</v>
      </c>
      <c r="C37" s="85" t="s">
        <v>14</v>
      </c>
      <c r="D37" s="27">
        <v>0</v>
      </c>
      <c r="E37" s="21">
        <v>0</v>
      </c>
      <c r="F37" s="87">
        <f>D37*E37*B37</f>
        <v>0</v>
      </c>
      <c r="G37" s="13"/>
      <c r="H37" s="2"/>
      <c r="I37" s="2"/>
      <c r="J37" s="2"/>
      <c r="K37" s="7"/>
      <c r="L37" s="7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1" t="s">
        <v>94</v>
      </c>
      <c r="B38" s="93"/>
      <c r="C38" s="85"/>
      <c r="D38" s="86" t="s">
        <v>104</v>
      </c>
      <c r="E38" s="86" t="s">
        <v>104</v>
      </c>
      <c r="F38" s="87"/>
      <c r="G38" s="13"/>
      <c r="H38" s="2"/>
      <c r="I38" s="2"/>
      <c r="J38" s="2"/>
      <c r="K38" s="7"/>
      <c r="L38" s="7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2" t="s">
        <v>95</v>
      </c>
      <c r="B39" s="6">
        <v>1</v>
      </c>
      <c r="C39" s="85" t="s">
        <v>102</v>
      </c>
      <c r="D39" s="91">
        <v>105</v>
      </c>
      <c r="E39" s="21">
        <v>0</v>
      </c>
      <c r="F39" s="87">
        <f>D39*E39*B39</f>
        <v>0</v>
      </c>
      <c r="G39" s="13"/>
      <c r="H39" s="2"/>
      <c r="I39" s="2"/>
      <c r="J39" s="2"/>
      <c r="K39" s="7"/>
      <c r="L39" s="7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2" t="s">
        <v>96</v>
      </c>
      <c r="B40" s="6">
        <v>1</v>
      </c>
      <c r="C40" s="85" t="s">
        <v>102</v>
      </c>
      <c r="D40" s="86">
        <v>105</v>
      </c>
      <c r="E40" s="21">
        <v>0.25</v>
      </c>
      <c r="F40" s="87">
        <f>D40*E40*B40</f>
        <v>26.25</v>
      </c>
      <c r="G40" s="13"/>
      <c r="H40" s="2"/>
      <c r="I40" s="2"/>
      <c r="J40" s="2"/>
      <c r="K40" s="3"/>
      <c r="L40" s="38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2" t="s">
        <v>97</v>
      </c>
      <c r="B41" s="6">
        <v>1</v>
      </c>
      <c r="C41" s="85" t="s">
        <v>102</v>
      </c>
      <c r="D41" s="86">
        <v>105</v>
      </c>
      <c r="E41" s="92">
        <v>0.01</v>
      </c>
      <c r="F41" s="87">
        <f>D41*E41*B41</f>
        <v>1.05</v>
      </c>
      <c r="G41" s="13"/>
      <c r="H41" s="2"/>
      <c r="I41" s="2"/>
      <c r="J41" s="2"/>
      <c r="K41" s="3"/>
      <c r="L41" s="38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1"/>
      <c r="B42" s="84"/>
      <c r="C42" s="85"/>
      <c r="D42" s="86" t="s">
        <v>104</v>
      </c>
      <c r="E42" s="91" t="s">
        <v>104</v>
      </c>
      <c r="F42" s="87"/>
      <c r="G42" s="13"/>
      <c r="H42" s="2"/>
      <c r="I42" s="2"/>
      <c r="J42" s="2"/>
      <c r="K42" s="3"/>
      <c r="L42" s="38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1" t="s">
        <v>33</v>
      </c>
      <c r="B43" s="81"/>
      <c r="C43" s="85" t="s">
        <v>14</v>
      </c>
      <c r="D43" s="85">
        <v>1</v>
      </c>
      <c r="E43" s="21">
        <v>0</v>
      </c>
      <c r="F43" s="91">
        <f>D43*E43</f>
        <v>0</v>
      </c>
      <c r="G43" s="13"/>
      <c r="H43" s="2"/>
      <c r="I43" s="2"/>
      <c r="J43" s="2"/>
      <c r="K43" s="3"/>
      <c r="L43" s="38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0" t="s">
        <v>34</v>
      </c>
      <c r="B44" s="81"/>
      <c r="C44" s="81"/>
      <c r="D44" s="81"/>
      <c r="E44" s="81"/>
      <c r="F44" s="82">
        <f>SUM(F6:F42)</f>
        <v>502.39751245082931</v>
      </c>
      <c r="G44" s="13"/>
      <c r="H44" s="2"/>
      <c r="I44" s="2"/>
      <c r="J44" s="2"/>
      <c r="K44" s="3"/>
      <c r="L44" s="38"/>
      <c r="M44" s="40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0" t="s">
        <v>35</v>
      </c>
      <c r="B45" s="80"/>
      <c r="C45" s="80"/>
      <c r="D45" s="80"/>
      <c r="E45" s="80"/>
      <c r="F45" s="83">
        <f>F3-F43-F44</f>
        <v>127.60248754917069</v>
      </c>
      <c r="G45" s="13"/>
      <c r="H45" s="2"/>
      <c r="I45" s="2"/>
      <c r="J45" s="2"/>
      <c r="K45" s="3"/>
      <c r="L45" s="38"/>
      <c r="M45" s="41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0" t="s">
        <v>36</v>
      </c>
      <c r="B46" s="81"/>
      <c r="C46" s="81"/>
      <c r="D46" s="81"/>
      <c r="E46" s="81"/>
      <c r="F46" s="81"/>
      <c r="G46" s="13"/>
      <c r="H46" s="2"/>
      <c r="I46" s="2"/>
      <c r="J46" s="2"/>
      <c r="K46" s="3"/>
      <c r="L46" s="38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1" t="s">
        <v>17</v>
      </c>
      <c r="B47" s="84"/>
      <c r="C47" s="85" t="s">
        <v>14</v>
      </c>
      <c r="D47" s="85">
        <v>1</v>
      </c>
      <c r="E47" s="86">
        <v>88.5</v>
      </c>
      <c r="F47" s="87">
        <f>D47*E47</f>
        <v>88.5</v>
      </c>
      <c r="G47" s="13"/>
      <c r="H47" s="2"/>
      <c r="I47" s="2"/>
      <c r="J47" s="2"/>
      <c r="K47" s="3"/>
      <c r="L47" s="38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1" t="s">
        <v>37</v>
      </c>
      <c r="B48" s="84"/>
      <c r="C48" s="85" t="s">
        <v>14</v>
      </c>
      <c r="D48" s="85">
        <v>1</v>
      </c>
      <c r="E48" s="86">
        <v>18.489999999999998</v>
      </c>
      <c r="F48" s="87">
        <f>D48*E48</f>
        <v>18.489999999999998</v>
      </c>
      <c r="G48" s="13"/>
      <c r="H48" s="2"/>
      <c r="I48" s="2"/>
      <c r="J48" s="2"/>
      <c r="K48" s="3"/>
      <c r="L48" s="38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1" t="s">
        <v>98</v>
      </c>
      <c r="B49" s="84"/>
      <c r="C49" s="85" t="s">
        <v>14</v>
      </c>
      <c r="D49" s="85">
        <v>1</v>
      </c>
      <c r="E49" s="86">
        <v>4.42</v>
      </c>
      <c r="F49" s="87">
        <f>D49*E49</f>
        <v>4.42</v>
      </c>
      <c r="G49" s="15"/>
      <c r="H49" s="2"/>
      <c r="I49" s="2"/>
      <c r="J49" s="2"/>
      <c r="K49" s="17"/>
      <c r="L49" s="17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0" t="s">
        <v>38</v>
      </c>
      <c r="B50" s="81"/>
      <c r="C50" s="81"/>
      <c r="D50" s="81"/>
      <c r="E50" s="81"/>
      <c r="F50" s="82">
        <f>SUM(F47:F49)</f>
        <v>111.41</v>
      </c>
      <c r="G50" s="13"/>
      <c r="H50" s="2"/>
      <c r="I50" s="2"/>
      <c r="J50" s="2"/>
      <c r="K50" s="17"/>
      <c r="L50" s="17"/>
      <c r="M50" s="40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0" t="s">
        <v>39</v>
      </c>
      <c r="B51" s="80"/>
      <c r="C51" s="80"/>
      <c r="D51" s="80"/>
      <c r="E51" s="80"/>
      <c r="F51" s="83">
        <f>F44+F50</f>
        <v>613.80751245082934</v>
      </c>
      <c r="G51" s="13"/>
      <c r="H51" s="2"/>
      <c r="I51" s="2"/>
      <c r="J51" s="2"/>
      <c r="K51" s="17"/>
      <c r="L51" s="17"/>
      <c r="M51" s="41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88" t="s">
        <v>40</v>
      </c>
      <c r="B52" s="88"/>
      <c r="C52" s="88"/>
      <c r="D52" s="88"/>
      <c r="E52" s="88"/>
      <c r="F52" s="89">
        <f>F3-F43-F51</f>
        <v>16.192487549170664</v>
      </c>
      <c r="G52" s="28"/>
      <c r="H52" s="2"/>
      <c r="I52" s="2"/>
      <c r="J52" s="2"/>
      <c r="K52" s="17"/>
      <c r="L52" s="17"/>
      <c r="M52" s="41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0"/>
      <c r="B53" s="90"/>
      <c r="C53" s="90"/>
      <c r="D53" s="90"/>
      <c r="E53" s="90"/>
      <c r="F53" s="90"/>
      <c r="G53" s="14"/>
      <c r="H53" s="2"/>
      <c r="I53" s="2"/>
      <c r="J53" s="2"/>
      <c r="K53" s="17"/>
      <c r="L53" s="17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1" t="s">
        <v>99</v>
      </c>
      <c r="B54" s="81"/>
      <c r="C54" s="85"/>
      <c r="D54" s="85"/>
      <c r="E54" s="86"/>
      <c r="F54" s="91"/>
      <c r="G54" s="13"/>
      <c r="H54" s="2"/>
      <c r="I54" s="2"/>
      <c r="J54" s="2"/>
      <c r="K54" s="17"/>
      <c r="L54" s="17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1" t="s">
        <v>100</v>
      </c>
      <c r="B55" s="81"/>
      <c r="C55" s="85"/>
      <c r="D55" s="85"/>
      <c r="E55" s="86"/>
      <c r="F55" s="91"/>
      <c r="G55" s="13"/>
      <c r="H55" s="2"/>
      <c r="I55" s="2"/>
      <c r="J55" s="2"/>
      <c r="K55" s="17"/>
      <c r="L55" s="17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1" t="s">
        <v>101</v>
      </c>
      <c r="B56" s="80"/>
      <c r="C56" s="80"/>
      <c r="D56" s="80"/>
      <c r="E56" s="80"/>
      <c r="F56" s="83"/>
      <c r="G56" s="13"/>
      <c r="H56" s="2"/>
      <c r="I56" s="2"/>
      <c r="J56" s="2"/>
      <c r="K56" s="17"/>
      <c r="L56" s="17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1"/>
      <c r="B57" s="80"/>
      <c r="C57" s="80"/>
      <c r="D57" s="80"/>
      <c r="E57" s="80"/>
      <c r="F57" s="83"/>
      <c r="G57" s="9"/>
      <c r="H57" s="2"/>
      <c r="I57" s="2"/>
      <c r="J57" s="2"/>
      <c r="K57" s="17"/>
      <c r="L57" s="17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5"/>
      <c r="B58" s="106"/>
      <c r="C58" s="106"/>
      <c r="D58" s="106"/>
      <c r="E58" s="106"/>
      <c r="F58" s="107"/>
      <c r="G58" s="10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8"/>
      <c r="B59" s="38"/>
      <c r="C59" s="38"/>
      <c r="D59" s="38"/>
      <c r="E59" s="38"/>
      <c r="F59" s="3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8"/>
      <c r="B60" s="38"/>
      <c r="C60" s="38"/>
      <c r="D60" s="38"/>
      <c r="E60" s="38"/>
      <c r="F60" s="3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2021-11-19T21:30:44Z</dcterms:created>
  <dcterms:modified xsi:type="dcterms:W3CDTF">2022-11-10T19:02:56Z</dcterms:modified>
</cp:coreProperties>
</file>