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2 Budget Work\2022 Budgets\"/>
    </mc:Choice>
  </mc:AlternateContent>
  <xr:revisionPtr revIDLastSave="0" documentId="13_ncr:1_{9EB70FC2-DF15-45D7-80F1-D7E038BAE064}" xr6:coauthVersionLast="47" xr6:coauthVersionMax="47" xr10:uidLastSave="{00000000-0000-0000-0000-000000000000}"/>
  <bookViews>
    <workbookView xWindow="375" yWindow="450" windowWidth="22905" windowHeight="15180" activeTab="1" xr2:uid="{CDB45C7D-FDBF-45D8-8B4D-2754FBFE5931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Budget!$A$1:$F$58</definedName>
    <definedName name="_xlnm.Print_Area" localSheetId="0">Field_Activities!$A$2:$D$18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0" i="1"/>
  <c r="E9" i="1"/>
  <c r="E8" i="1"/>
  <c r="E7" i="1"/>
  <c r="F3" i="1"/>
  <c r="F48" i="1" l="1"/>
  <c r="F47" i="1"/>
  <c r="F43" i="1"/>
  <c r="F40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17" i="1"/>
  <c r="F16" i="1"/>
  <c r="F15" i="1"/>
  <c r="F14" i="1"/>
  <c r="F13" i="1"/>
  <c r="F12" i="1"/>
  <c r="F9" i="1"/>
  <c r="F8" i="1"/>
  <c r="F7" i="1"/>
  <c r="F6" i="1"/>
  <c r="F11" i="1" l="1"/>
  <c r="F29" i="1"/>
  <c r="F41" i="1"/>
  <c r="F39" i="1"/>
  <c r="F4" i="1" s="1"/>
  <c r="F10" i="1"/>
  <c r="F49" i="1"/>
  <c r="F50" i="1" s="1"/>
  <c r="F28" i="1"/>
  <c r="F36" i="1" l="1"/>
  <c r="F44" i="1" s="1"/>
  <c r="F45" i="1" l="1"/>
  <c r="F51" i="1"/>
  <c r="F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F9167AEF-51E2-4E17-B696-AC95839D4850}">
      <text>
        <r>
          <rPr>
            <sz val="9"/>
            <color indexed="81"/>
            <rFont val="Tahoma"/>
            <family val="2"/>
          </rPr>
          <t>Seeding rate of 47,500 seed per acre at $2.80/thousand seed.</t>
        </r>
      </text>
    </comment>
    <comment ref="F13" authorId="0" shapeId="0" xr:uid="{3F666652-1D88-4AA0-B8B8-17EA6A589030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2 pt Glyphosate at $3.75/pt
8 oz Dicamba at $0.39/oz
1.5 pt 2,4-D at $2.25/pt
1.6 oz Cotoran at $6.51/oz
32 oz Gramoxone at $0.22/oz
32 oz Glufosinate at $0.49/oz
12.8 oz Outlook at $1.10/oz
32 oz Glufosinate at $0.49/oz
1 pt Metolachlor at $5.70/pt
32 oz Glufosinate at $0.49/oz
1.5 pt Direx at $3.12/pt
1.5 qt MSMA 6 at $7.92/qt</t>
        </r>
      </text>
    </comment>
    <comment ref="F14" authorId="0" shapeId="0" xr:uid="{CB0990A9-2049-4A20-9E13-0064AAFE103B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2 oz Thiamethoxam at $5.08/oz
2 oz Transform at $7.35/oz
2 oz Transform at $7.35/oz
0.75 lb Acephate at $8.58/lb</t>
        </r>
      </text>
    </comment>
    <comment ref="F16" authorId="0" shapeId="0" xr:uid="{C73D9BE6-203F-4FCD-9EFC-F3ADD3FD7CFE}">
      <text>
        <r>
          <rPr>
            <b/>
            <sz val="9"/>
            <color indexed="81"/>
            <rFont val="Tahoma"/>
            <family val="2"/>
          </rPr>
          <t>Growth Regulator Details:</t>
        </r>
        <r>
          <rPr>
            <sz val="9"/>
            <color indexed="81"/>
            <rFont val="Tahoma"/>
            <family val="2"/>
          </rPr>
          <t xml:space="preserve">
16 oz Mepiquat Chloride at $0.06/oz
16 oz Mepiquat Chloride at $0.06/oz</t>
        </r>
      </text>
    </comment>
    <comment ref="F17" authorId="0" shapeId="0" xr:uid="{B1B88FB6-F8C0-4693-A46C-0DF5A34509FB}">
      <text>
        <r>
          <rPr>
            <b/>
            <sz val="9"/>
            <color indexed="81"/>
            <rFont val="Tahoma"/>
            <family val="2"/>
          </rPr>
          <t>Defoliant Details:</t>
        </r>
        <r>
          <rPr>
            <sz val="9"/>
            <color indexed="81"/>
            <rFont val="Tahoma"/>
            <family val="2"/>
          </rPr>
          <t xml:space="preserve">
2 oz Dropp at $1.49/oz
6 oz Folex at $0.64/oz
6 oz Prep at $0.25/oz
8 oz Folex at $0.64/oz
32 oz Prep at $0.25/oz</t>
        </r>
      </text>
    </comment>
  </commentList>
</comments>
</file>

<file path=xl/sharedStrings.xml><?xml version="1.0" encoding="utf-8"?>
<sst xmlns="http://schemas.openxmlformats.org/spreadsheetml/2006/main" count="186" uniqueCount="120">
  <si>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</si>
  <si>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</si>
  <si>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</si>
  <si>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</si>
  <si>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</si>
  <si>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</si>
  <si>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t>**See field activities tab for a breakdown of equipment usage.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</si>
  <si>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</si>
  <si>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</si>
  <si>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</si>
  <si>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</si>
  <si>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</si>
  <si>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Seed, per acre</t>
  </si>
  <si>
    <t>Thous</t>
  </si>
  <si>
    <t>Nitrogen (Urea, 46-0-0)</t>
  </si>
  <si>
    <t>DAP (18-46-0)</t>
  </si>
  <si>
    <t>Lbs</t>
  </si>
  <si>
    <t>Herbicide</t>
  </si>
  <si>
    <t>Acre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</si>
  <si>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</si>
  <si>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</si>
  <si>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</si>
  <si>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</si>
  <si>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</si>
  <si>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</si>
  <si>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</si>
  <si>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</si>
  <si>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</si>
  <si>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</si>
  <si>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</si>
  <si>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</si>
  <si>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</si>
  <si>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</si>
  <si>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</si>
  <si>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</si>
  <si>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</si>
  <si>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</si>
  <si>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</si>
  <si>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</si>
  <si>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</si>
  <si>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</si>
  <si>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</si>
  <si>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</si>
  <si>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</si>
  <si>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</si>
  <si>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</si>
  <si>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</si>
  <si>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W3FE</t>
  </si>
  <si>
    <t>Estimated Cost Per Acre*</t>
  </si>
  <si>
    <t>Hipper</t>
  </si>
  <si>
    <t>12 Row</t>
  </si>
  <si>
    <t>Fall Tillage</t>
  </si>
  <si>
    <t>Self-Propelled Sprayer</t>
  </si>
  <si>
    <t>90 ft.</t>
  </si>
  <si>
    <t>Herbicide ( Burndown)</t>
  </si>
  <si>
    <t>2 pt Glyphosate, 8 oz  Dicamba, 1.5 pt 2,4-D</t>
  </si>
  <si>
    <t>Tillage</t>
  </si>
  <si>
    <t>Fertilizer Spreader</t>
  </si>
  <si>
    <t>30 ft.</t>
  </si>
  <si>
    <t>Fertilizer</t>
  </si>
  <si>
    <t>75 lbs DAP, 75 lbs Potash, 1 lb Boron</t>
  </si>
  <si>
    <t>Do All (Seedbed Finisher)</t>
  </si>
  <si>
    <t>Planter</t>
  </si>
  <si>
    <t>Plant</t>
  </si>
  <si>
    <t>47,500 seed</t>
  </si>
  <si>
    <t>Herbicide at Planting</t>
  </si>
  <si>
    <t>1.6 pt Cotoran, 32 oz Gramoxone</t>
  </si>
  <si>
    <t>32 oz Glufosinate, 12.8 oz Outlook</t>
  </si>
  <si>
    <t>150 lbs Urea</t>
  </si>
  <si>
    <t>Herbicide, Insecticide</t>
  </si>
  <si>
    <t>32 oz Glufosinate, 1 pt Metolachlor,                           2 oz Thiamethoxam, 16 oz Mepiquat Chloride</t>
  </si>
  <si>
    <t>Hooded Sprayer</t>
  </si>
  <si>
    <t>32 oz Glufosinate, 1.5 pt Direx, 1.5 pt MSMA 6</t>
  </si>
  <si>
    <t/>
  </si>
  <si>
    <t>Insecticide, Growth Regulator</t>
  </si>
  <si>
    <t>0.75 lbs Acephate</t>
  </si>
  <si>
    <t>Defoliant</t>
  </si>
  <si>
    <t>2 oz Dropp, 6 oz Folex, 6 oz Prep</t>
  </si>
  <si>
    <t>8 oz Folex, 32 oz Prep</t>
  </si>
  <si>
    <t>Cotton Picker: Module-Building</t>
  </si>
  <si>
    <t>6 Row</t>
  </si>
  <si>
    <t>Harvest</t>
  </si>
  <si>
    <t>Module Handler with Tractor</t>
  </si>
  <si>
    <t>Mower</t>
  </si>
  <si>
    <t>20 ft.</t>
  </si>
  <si>
    <t>Mow Stalks</t>
  </si>
  <si>
    <t>*Costs per acre include costs associated with the field trip and inputs.</t>
  </si>
  <si>
    <t>2 oz Transform</t>
  </si>
  <si>
    <t>2 oz Transform, 16 oz Mepiquat Chloride</t>
  </si>
  <si>
    <t>Cottonseed Value</t>
  </si>
  <si>
    <t>Phosphate (0-46-0)</t>
  </si>
  <si>
    <t>Potash (0-0-60)</t>
  </si>
  <si>
    <t>Ammonium Sulfate (21-0-0-24)</t>
  </si>
  <si>
    <t>Boron 15%</t>
  </si>
  <si>
    <t>Nematicide</t>
  </si>
  <si>
    <t>Growth Regulator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</si>
  <si>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</si>
  <si>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</si>
  <si>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</si>
  <si>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</si>
  <si>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</si>
  <si>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Round Module Cover</t>
  </si>
  <si>
    <r>
      <t>Boll Weevil Eradication Fee</t>
    </r>
    <r>
      <rPr>
        <vertAlign val="superscript"/>
        <sz val="11"/>
        <rFont val="Times New Roman"/>
        <family val="1"/>
      </rPr>
      <t>3</t>
    </r>
  </si>
  <si>
    <t>Interest, Annual Rate Applied for 6 Months</t>
  </si>
  <si>
    <r>
      <t>Post-Harvest Expense</t>
    </r>
    <r>
      <rPr>
        <vertAlign val="superscript"/>
        <sz val="11"/>
        <rFont val="Times New Roman"/>
        <family val="1"/>
      </rPr>
      <t>4</t>
    </r>
  </si>
  <si>
    <t>Hauling, Ginning</t>
  </si>
  <si>
    <t>Storage and Warehousing</t>
  </si>
  <si>
    <t>Promotions, Boards, Classing</t>
  </si>
  <si>
    <r>
      <t>Farm Overhead</t>
    </r>
    <r>
      <rPr>
        <vertAlign val="superscript"/>
        <sz val="11"/>
        <rFont val="Times New Roman"/>
        <family val="1"/>
      </rPr>
      <t>5</t>
    </r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</si>
  <si>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</si>
  <si>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</si>
  <si>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Boll weevil eradication fee is $3 in Arkansas.</t>
  </si>
  <si>
    <t>Note 4: Cottonseed value deducted from post-harvest expenses for calculating operating expenses.</t>
  </si>
  <si>
    <t>Note 5: Estimate based on machinery on machinery and equipment.</t>
  </si>
  <si>
    <t>Lbs/ac</t>
  </si>
  <si>
    <t>Ton</t>
  </si>
  <si>
    <t>Bale</t>
  </si>
  <si>
    <t>Table 16. 2022 Cotton Enterprise Budget W3FE, No Irrigation</t>
  </si>
  <si>
    <t>Table A-16. Cotton Field Activities, W3FE, No Irrigation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</si>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</sst>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vertAlign val="superscript"/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20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0" fontId="0" fillId="3" borderId="0" xfId="0" applyFill="1"/>
    <xf numFmtId="0" fontId="4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6" fillId="4" borderId="0" xfId="0" applyNumberFormat="1" applyFont="1" applyFill="1" applyAlignment="1" applyProtection="1">
      <alignment horizontal="right"/>
      <protection locked="0"/>
    </xf>
    <xf numFmtId="4" fontId="6" fillId="4" borderId="0" xfId="0" applyNumberFormat="1" applyFont="1" applyFill="1" applyAlignment="1" applyProtection="1">
      <alignment horizontal="right" vertical="center"/>
      <protection locked="0"/>
    </xf>
    <xf numFmtId="2" fontId="6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8" fillId="2" borderId="3" xfId="0" applyFont="1" applyFill="1" applyBorder="1"/>
    <xf numFmtId="0" fontId="9" fillId="3" borderId="0" xfId="0" applyFont="1" applyFill="1"/>
    <xf numFmtId="0" fontId="6" fillId="3" borderId="0" xfId="0" applyFont="1" applyFill="1"/>
    <xf numFmtId="4" fontId="8" fillId="2" borderId="3" xfId="0" applyNumberFormat="1" applyFont="1" applyFill="1" applyBorder="1" applyAlignment="1">
      <alignment horizontal="right"/>
    </xf>
    <xf numFmtId="4" fontId="8" fillId="2" borderId="2" xfId="0" applyNumberFormat="1" applyFont="1" applyFill="1" applyBorder="1" applyAlignment="1">
      <alignment horizontal="right"/>
    </xf>
    <xf numFmtId="2" fontId="8" fillId="2" borderId="3" xfId="0" applyNumberFormat="1" applyFont="1" applyFill="1" applyBorder="1" applyAlignment="1">
      <alignment horizontal="right"/>
    </xf>
    <xf numFmtId="2" fontId="6" fillId="3" borderId="0" xfId="0" applyNumberFormat="1" applyFont="1" applyFill="1" applyAlignment="1">
      <alignment horizontal="right"/>
    </xf>
    <xf numFmtId="0" fontId="8" fillId="3" borderId="0" xfId="0" applyFont="1" applyFill="1"/>
    <xf numFmtId="0" fontId="1" fillId="3" borderId="0" xfId="0" applyFont="1" applyFill="1"/>
    <xf numFmtId="0" fontId="10" fillId="3" borderId="0" xfId="0" applyFont="1" applyFill="1"/>
    <xf numFmtId="1" fontId="6" fillId="4" borderId="0" xfId="0" applyNumberFormat="1" applyFont="1" applyFill="1" applyAlignment="1" applyProtection="1">
      <alignment horizontal="right"/>
      <protection locked="0"/>
    </xf>
    <xf numFmtId="2" fontId="6" fillId="4" borderId="0" xfId="0" applyNumberFormat="1" applyFont="1" applyFill="1" applyAlignment="1" applyProtection="1">
      <alignment horizontal="right"/>
      <protection locked="0"/>
    </xf>
    <xf numFmtId="4" fontId="6" fillId="3" borderId="0" xfId="0" applyNumberFormat="1" applyFont="1" applyFill="1" applyAlignment="1">
      <alignment horizontal="right"/>
    </xf>
    <xf numFmtId="4" fontId="9" fillId="3" borderId="0" xfId="0" applyNumberFormat="1" applyFont="1" applyFill="1"/>
    <xf numFmtId="0" fontId="6" fillId="4" borderId="0" xfId="0" applyFont="1" applyFill="1" applyAlignment="1" applyProtection="1">
      <alignment horizontal="right"/>
      <protection locked="0"/>
    </xf>
    <xf numFmtId="165" fontId="6" fillId="4" borderId="0" xfId="0" applyNumberFormat="1" applyFont="1" applyFill="1" applyAlignment="1" applyProtection="1">
      <alignment horizontal="right"/>
      <protection locked="0"/>
    </xf>
    <xf numFmtId="0" fontId="9" fillId="3" borderId="0" xfId="0" applyFont="1" applyFill="1" applyAlignment="1">
      <alignment horizontal="center"/>
    </xf>
    <xf numFmtId="0" fontId="11" fillId="3" borderId="0" xfId="0" applyFont="1" applyFill="1"/>
    <xf numFmtId="2" fontId="6" fillId="3" borderId="0" xfId="0" applyNumberFormat="1" applyFont="1" applyFill="1" applyAlignment="1" applyProtection="1">
      <alignment horizontal="right"/>
      <protection locked="0"/>
    </xf>
    <xf numFmtId="4" fontId="8" fillId="2" borderId="4" xfId="0" applyNumberFormat="1" applyFont="1" applyFill="1" applyBorder="1" applyAlignment="1">
      <alignment horizontal="right"/>
    </xf>
    <xf numFmtId="1" fontId="6" fillId="3" borderId="0" xfId="0" applyNumberFormat="1" applyFont="1" applyFill="1" applyAlignment="1" applyProtection="1">
      <alignment horizontal="right"/>
      <protection locked="0"/>
    </xf>
    <xf numFmtId="0" fontId="6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8" fillId="3" borderId="0" xfId="0" applyFont="1" applyFill="1" applyAlignment="1">
      <alignment horizontal="centerContinuous"/>
    </xf>
    <xf numFmtId="4" fontId="6" fillId="3" borderId="0" xfId="0" applyNumberFormat="1" applyFont="1" applyFill="1" applyAlignment="1" applyProtection="1">
      <alignment horizontal="right"/>
      <protection locked="0"/>
    </xf>
    <xf numFmtId="0" fontId="6" fillId="3" borderId="0" xfId="0" applyFont="1" applyFill="1" applyAlignment="1">
      <alignment horizontal="centerContinuous"/>
    </xf>
    <xf numFmtId="9" fontId="6" fillId="3" borderId="0" xfId="0" applyNumberFormat="1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1" fontId="6" fillId="3" borderId="0" xfId="0" applyNumberFormat="1" applyFont="1" applyFill="1" applyAlignment="1">
      <alignment horizontal="center"/>
    </xf>
    <xf numFmtId="0" fontId="12" fillId="3" borderId="0" xfId="0" applyFont="1" applyFill="1"/>
    <xf numFmtId="2" fontId="6" fillId="3" borderId="0" xfId="0" applyNumberFormat="1" applyFont="1" applyFill="1"/>
    <xf numFmtId="2" fontId="6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8" fillId="2" borderId="4" xfId="0" applyFont="1" applyFill="1" applyBorder="1"/>
    <xf numFmtId="0" fontId="6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2" fillId="5" borderId="0" xfId="0" applyFont="1" applyFill="1"/>
    <xf numFmtId="0" fontId="6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6" fillId="5" borderId="0" xfId="0" applyNumberFormat="1" applyFont="1" applyFill="1" applyAlignment="1">
      <alignment horizontal="right"/>
    </xf>
    <xf numFmtId="0" fontId="6" fillId="5" borderId="0" xfId="0" applyFont="1" applyFill="1" applyAlignment="1">
      <alignment horizontal="right"/>
    </xf>
    <xf numFmtId="2" fontId="6" fillId="5" borderId="0" xfId="0" applyNumberFormat="1" applyFont="1" applyFill="1"/>
    <xf numFmtId="4" fontId="6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5" xfId="0" applyNumberFormat="1" applyFont="1" applyFill="1" applyBorder="1"/>
    <xf numFmtId="0" fontId="8" fillId="5" borderId="0" xfId="0" applyFont="1" applyFill="1"/>
    <xf numFmtId="2" fontId="6" fillId="5" borderId="0" xfId="0" applyNumberFormat="1" applyFont="1" applyFill="1" applyAlignment="1">
      <alignment horizontal="right"/>
    </xf>
    <xf numFmtId="0" fontId="6" fillId="5" borderId="7" xfId="0" applyFont="1" applyFill="1" applyBorder="1"/>
    <xf numFmtId="0" fontId="2" fillId="5" borderId="7" xfId="0" applyFont="1" applyFill="1" applyBorder="1"/>
    <xf numFmtId="167" fontId="2" fillId="5" borderId="6" xfId="0" applyNumberFormat="1" applyFont="1" applyFill="1" applyBorder="1"/>
    <xf numFmtId="166" fontId="6" fillId="5" borderId="0" xfId="0" applyNumberFormat="1" applyFont="1" applyFill="1" applyAlignment="1">
      <alignment horizontal="right"/>
    </xf>
    <xf numFmtId="9" fontId="13" fillId="5" borderId="0" xfId="0" applyNumberFormat="1" applyFont="1" applyFill="1" applyAlignment="1">
      <alignment horizontal="right"/>
    </xf>
    <xf numFmtId="165" fontId="6" fillId="5" borderId="0" xfId="0" applyNumberFormat="1" applyFont="1" applyFill="1" applyAlignment="1">
      <alignment horizontal="right"/>
    </xf>
    <xf numFmtId="1" fontId="6" fillId="5" borderId="0" xfId="0" applyNumberFormat="1" applyFont="1" applyFill="1" applyAlignment="1">
      <alignment horizontal="right"/>
    </xf>
    <xf numFmtId="3" fontId="6" fillId="5" borderId="0" xfId="0" applyNumberFormat="1" applyFont="1" applyFill="1" applyAlignment="1">
      <alignment horizontal="right"/>
    </xf>
    <xf numFmtId="164" fontId="6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6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2" fontId="6" fillId="5" borderId="0" xfId="0" applyNumberFormat="1" applyFont="1" applyFill="1" applyAlignment="1" applyProtection="1">
      <alignment horizontal="right"/>
      <protection locked="0"/>
    </xf>
    <xf numFmtId="0" fontId="15" fillId="3" borderId="0" xfId="1" applyFont="1" applyFill="1" applyProtection="1">
      <protection locked="0"/>
    </xf>
    <xf numFmtId="0" fontId="0" fillId="3" borderId="10" xfId="0" applyFill="1" applyBorder="1"/>
    <xf numFmtId="0" fontId="16" fillId="3" borderId="8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6" fillId="3" borderId="13" xfId="0" applyFont="1" applyFill="1" applyBorder="1"/>
    <xf numFmtId="0" fontId="16" fillId="3" borderId="14" xfId="0" applyFont="1" applyFill="1" applyBorder="1"/>
    <xf numFmtId="0" fontId="16" fillId="3" borderId="15" xfId="0" applyFont="1" applyFill="1" applyBorder="1" applyAlignment="1">
      <alignment horizontal="center"/>
    </xf>
    <xf numFmtId="0" fontId="16" fillId="3" borderId="16" xfId="0" applyFont="1" applyFill="1" applyBorder="1"/>
    <xf numFmtId="167" fontId="16" fillId="3" borderId="16" xfId="0" applyNumberFormat="1" applyFont="1" applyFill="1" applyBorder="1" applyAlignment="1">
      <alignment horizontal="center"/>
    </xf>
    <xf numFmtId="0" fontId="16" fillId="3" borderId="17" xfId="0" applyFont="1" applyFill="1" applyBorder="1"/>
    <xf numFmtId="0" fontId="16" fillId="3" borderId="0" xfId="0" applyFont="1" applyFill="1"/>
    <xf numFmtId="0" fontId="16" fillId="3" borderId="18" xfId="0" applyFont="1" applyFill="1" applyBorder="1" applyAlignment="1">
      <alignment horizontal="center"/>
    </xf>
    <xf numFmtId="167" fontId="16" fillId="3" borderId="18" xfId="0" applyNumberFormat="1" applyFont="1" applyFill="1" applyBorder="1" applyAlignment="1">
      <alignment horizontal="center"/>
    </xf>
    <xf numFmtId="0" fontId="16" fillId="3" borderId="19" xfId="0" applyFont="1" applyFill="1" applyBorder="1"/>
    <xf numFmtId="0" fontId="17" fillId="3" borderId="19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/>
    </xf>
    <xf numFmtId="0" fontId="18" fillId="3" borderId="0" xfId="0" applyFont="1" applyFill="1"/>
    <xf numFmtId="0" fontId="16" fillId="3" borderId="18" xfId="0" applyFont="1" applyFill="1" applyBorder="1" applyAlignment="1">
      <alignment horizontal="center" wrapText="1"/>
    </xf>
    <xf numFmtId="167" fontId="16" fillId="3" borderId="18" xfId="0" applyNumberFormat="1" applyFont="1" applyFill="1" applyBorder="1" applyAlignment="1">
      <alignment horizontal="center" wrapText="1"/>
    </xf>
    <xf numFmtId="0" fontId="1" fillId="3" borderId="0" xfId="0" quotePrefix="1" applyFont="1" applyFill="1"/>
    <xf numFmtId="0" fontId="16" fillId="3" borderId="20" xfId="0" applyFont="1" applyFill="1" applyBorder="1"/>
    <xf numFmtId="0" fontId="16" fillId="3" borderId="21" xfId="0" applyFont="1" applyFill="1" applyBorder="1"/>
    <xf numFmtId="0" fontId="16" fillId="3" borderId="22" xfId="0" applyFont="1" applyFill="1" applyBorder="1"/>
    <xf numFmtId="0" fontId="16" fillId="3" borderId="7" xfId="0" applyFont="1" applyFill="1" applyBorder="1"/>
    <xf numFmtId="0" fontId="16" fillId="3" borderId="23" xfId="0" applyFont="1" applyFill="1" applyBorder="1" applyAlignment="1">
      <alignment horizontal="center"/>
    </xf>
    <xf numFmtId="167" fontId="16" fillId="3" borderId="24" xfId="0" applyNumberFormat="1" applyFont="1" applyFill="1" applyBorder="1" applyAlignment="1">
      <alignment horizontal="center"/>
    </xf>
    <xf numFmtId="0" fontId="16" fillId="3" borderId="24" xfId="0" applyFont="1" applyFill="1" applyBorder="1" applyAlignment="1">
      <alignment horizontal="center"/>
    </xf>
    <xf numFmtId="0" fontId="0" fillId="3" borderId="25" xfId="0" applyFill="1" applyBorder="1"/>
    <xf numFmtId="167" fontId="17" fillId="3" borderId="12" xfId="0" applyNumberFormat="1" applyFont="1" applyFill="1" applyBorder="1" applyAlignment="1">
      <alignment horizontal="center"/>
    </xf>
    <xf numFmtId="0" fontId="0" fillId="3" borderId="22" xfId="0" applyFill="1" applyBorder="1"/>
    <xf numFmtId="167" fontId="17" fillId="3" borderId="24" xfId="0" applyNumberFormat="1" applyFont="1" applyFill="1" applyBorder="1" applyAlignment="1">
      <alignment horizontal="center"/>
    </xf>
    <xf numFmtId="167" fontId="17" fillId="3" borderId="11" xfId="0" applyNumberFormat="1" applyFont="1" applyFill="1" applyBorder="1" applyAlignment="1">
      <alignment horizontal="center"/>
    </xf>
    <xf numFmtId="0" fontId="17" fillId="3" borderId="0" xfId="0" applyFont="1" applyFill="1"/>
    <xf numFmtId="0" fontId="16" fillId="3" borderId="0" xfId="0" applyFont="1" applyFill="1" applyAlignment="1">
      <alignment horizontal="center"/>
    </xf>
    <xf numFmtId="0" fontId="6" fillId="5" borderId="0" xfId="0" applyFont="1" applyFill="1" applyAlignment="1">
      <alignment horizontal="left" indent="1"/>
    </xf>
    <xf numFmtId="0" fontId="6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4" fontId="8" fillId="2" borderId="26" xfId="0" applyNumberFormat="1" applyFont="1" applyFill="1" applyBorder="1" applyAlignment="1">
      <alignment horizontal="right"/>
    </xf>
    <xf numFmtId="0" fontId="0" fillId="3" borderId="27" xfId="0" applyFill="1" applyBorder="1"/>
    <xf numFmtId="0" fontId="15" fillId="3" borderId="0" xfId="1" applyFont="1" applyFill="1" applyBorder="1" applyProtection="1">
      <protection locked="0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36_CottonGLTWRF_NoIrr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1</v>
          </cell>
        </row>
      </sheetData>
      <sheetData sheetId="1">
        <row r="4">
          <cell r="G4">
            <v>1200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AI11">
            <v>1.6</v>
          </cell>
        </row>
      </sheetData>
      <sheetData sheetId="11">
        <row r="16">
          <cell r="C16" t="str">
            <v>Fungicide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10">
          <cell r="H10">
            <v>0</v>
          </cell>
        </row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 t="str">
            <v>$/ac-in</v>
          </cell>
        </row>
        <row r="27">
          <cell r="A27" t="str">
            <v>Energy Cost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/>
        </row>
        <row r="30">
          <cell r="A30" t="str">
            <v>Operating Cost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/>
        </row>
        <row r="31">
          <cell r="A31"/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>
        <row r="3">
          <cell r="B3">
            <v>1</v>
          </cell>
        </row>
      </sheetData>
      <sheetData sheetId="22">
        <row r="3">
          <cell r="C3" t="str">
            <v>Lbs</v>
          </cell>
        </row>
      </sheetData>
      <sheetData sheetId="23">
        <row r="5">
          <cell r="I5">
            <v>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EC43C-F11C-4D9F-9361-2424BB35626D}">
  <sheetPr codeName="Sheet15"/>
  <dimension ref="A1:Z43"/>
  <sheetViews>
    <sheetView workbookViewId="0">
      <selection activeCell="A2" sqref="A2:D2"/>
    </sheetView>
  </sheetViews>
  <sheetFormatPr defaultColWidth="8.7109375" defaultRowHeight="12.75" x14ac:dyDescent="0.2"/>
  <cols>
    <col min="1" max="1" width="25.5703125" customWidth="1"/>
    <col min="2" max="2" width="6.42578125" customWidth="1"/>
    <col min="3" max="3" width="26.42578125" customWidth="1"/>
    <col min="4" max="4" width="38.85546875" bestFit="1" customWidth="1"/>
    <col min="5" max="5" width="20.7109375" bestFit="1" customWidth="1"/>
  </cols>
  <sheetData>
    <row r="1" spans="1:26" ht="15.75" customHeight="1" thickBot="1" x14ac:dyDescent="0.3">
      <c r="A1" s="117"/>
      <c r="B1" s="117"/>
      <c r="C1" s="74"/>
      <c r="D1" s="7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thickBot="1" x14ac:dyDescent="0.3">
      <c r="A2" s="118" t="s">
        <v>118</v>
      </c>
      <c r="B2" s="119"/>
      <c r="C2" s="119"/>
      <c r="D2" s="119"/>
      <c r="E2" s="7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thickBot="1" x14ac:dyDescent="0.25">
      <c r="A3" s="76" t="s">
        <v>44</v>
      </c>
      <c r="B3" s="77" t="s">
        <v>45</v>
      </c>
      <c r="C3" s="78" t="s">
        <v>46</v>
      </c>
      <c r="D3" s="79" t="s">
        <v>47</v>
      </c>
      <c r="E3" s="79" t="s">
        <v>48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80" t="s">
        <v>49</v>
      </c>
      <c r="B4" s="81" t="s">
        <v>50</v>
      </c>
      <c r="C4" s="82" t="s">
        <v>51</v>
      </c>
      <c r="D4" s="83"/>
      <c r="E4" s="84">
        <v>6.2792234238338898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">
      <c r="A5" s="85" t="s">
        <v>52</v>
      </c>
      <c r="B5" s="86" t="s">
        <v>53</v>
      </c>
      <c r="C5" s="82" t="s">
        <v>54</v>
      </c>
      <c r="D5" s="87" t="s">
        <v>55</v>
      </c>
      <c r="E5" s="88">
        <v>18.39188364459951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89" t="s">
        <v>49</v>
      </c>
      <c r="B6" s="81" t="s">
        <v>50</v>
      </c>
      <c r="C6" s="90" t="s">
        <v>56</v>
      </c>
      <c r="D6" s="87"/>
      <c r="E6" s="88">
        <v>6.2792234238338898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85" t="s">
        <v>57</v>
      </c>
      <c r="B7" s="86" t="s">
        <v>58</v>
      </c>
      <c r="C7" s="91" t="s">
        <v>59</v>
      </c>
      <c r="D7" s="87" t="s">
        <v>60</v>
      </c>
      <c r="E7" s="88">
        <v>69.040071771702102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89" t="s">
        <v>61</v>
      </c>
      <c r="B8" s="81" t="s">
        <v>50</v>
      </c>
      <c r="C8" s="91" t="s">
        <v>56</v>
      </c>
      <c r="D8" s="87"/>
      <c r="E8" s="88">
        <v>2.9414820599926936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89" t="s">
        <v>62</v>
      </c>
      <c r="B9" s="81" t="s">
        <v>50</v>
      </c>
      <c r="C9" s="91" t="s">
        <v>63</v>
      </c>
      <c r="D9" s="87" t="s">
        <v>64</v>
      </c>
      <c r="E9" s="88">
        <v>139.67990182380595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89" t="s">
        <v>52</v>
      </c>
      <c r="B10" s="81" t="s">
        <v>53</v>
      </c>
      <c r="C10" s="91" t="s">
        <v>65</v>
      </c>
      <c r="D10" s="87" t="s">
        <v>66</v>
      </c>
      <c r="E10" s="88">
        <v>37.532883644599508</v>
      </c>
      <c r="F10" s="2"/>
      <c r="G10" s="2"/>
      <c r="H10" s="2"/>
      <c r="I10" s="9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89" t="s">
        <v>52</v>
      </c>
      <c r="B11" s="81" t="s">
        <v>53</v>
      </c>
      <c r="C11" s="87" t="s">
        <v>17</v>
      </c>
      <c r="D11" s="87" t="s">
        <v>67</v>
      </c>
      <c r="E11" s="88">
        <v>34.15688364459951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89" t="s">
        <v>57</v>
      </c>
      <c r="B12" s="81" t="s">
        <v>50</v>
      </c>
      <c r="C12" s="87" t="s">
        <v>59</v>
      </c>
      <c r="D12" s="87" t="s">
        <v>68</v>
      </c>
      <c r="E12" s="88">
        <v>66.260071771702101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5.5" x14ac:dyDescent="0.2">
      <c r="A13" s="89" t="s">
        <v>52</v>
      </c>
      <c r="B13" s="81" t="s">
        <v>53</v>
      </c>
      <c r="C13" s="87" t="s">
        <v>69</v>
      </c>
      <c r="D13" s="93" t="s">
        <v>70</v>
      </c>
      <c r="E13" s="94">
        <v>36.896883644599505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89" t="s">
        <v>71</v>
      </c>
      <c r="B14" s="81" t="s">
        <v>50</v>
      </c>
      <c r="C14" s="91" t="s">
        <v>17</v>
      </c>
      <c r="D14" s="87" t="s">
        <v>72</v>
      </c>
      <c r="E14" s="88">
        <v>35.493667993357917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89" t="s">
        <v>52</v>
      </c>
      <c r="B15" s="81" t="s">
        <v>53</v>
      </c>
      <c r="C15" s="87" t="s">
        <v>19</v>
      </c>
      <c r="D15" s="87" t="s">
        <v>87</v>
      </c>
      <c r="E15" s="88">
        <v>19.096883644599508</v>
      </c>
      <c r="F15" s="2"/>
      <c r="G15" s="2"/>
      <c r="H15" s="95" t="s">
        <v>73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89" t="s">
        <v>52</v>
      </c>
      <c r="B16" s="81" t="s">
        <v>53</v>
      </c>
      <c r="C16" s="87" t="s">
        <v>74</v>
      </c>
      <c r="D16" s="87" t="s">
        <v>88</v>
      </c>
      <c r="E16" s="88">
        <v>20.056883644599509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96" t="s">
        <v>52</v>
      </c>
      <c r="B17" s="97" t="s">
        <v>53</v>
      </c>
      <c r="C17" s="87" t="s">
        <v>19</v>
      </c>
      <c r="D17" s="87" t="s">
        <v>75</v>
      </c>
      <c r="E17" s="88">
        <v>10.831883644599507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89" t="s">
        <v>52</v>
      </c>
      <c r="B18" s="81" t="s">
        <v>53</v>
      </c>
      <c r="C18" s="87" t="s">
        <v>76</v>
      </c>
      <c r="D18" s="87" t="s">
        <v>77</v>
      </c>
      <c r="E18" s="88">
        <v>12.716883644599507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thickBot="1" x14ac:dyDescent="0.25">
      <c r="A19" s="98" t="s">
        <v>52</v>
      </c>
      <c r="B19" s="99" t="s">
        <v>53</v>
      </c>
      <c r="C19" s="100" t="s">
        <v>76</v>
      </c>
      <c r="D19" s="100" t="s">
        <v>78</v>
      </c>
      <c r="E19" s="101">
        <v>17.51688364459951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85" t="s">
        <v>79</v>
      </c>
      <c r="B20" s="86" t="s">
        <v>80</v>
      </c>
      <c r="C20" s="102" t="s">
        <v>81</v>
      </c>
      <c r="D20" s="103"/>
      <c r="E20" s="104">
        <v>67.890994514789199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thickBot="1" x14ac:dyDescent="0.25">
      <c r="A21" s="98" t="s">
        <v>82</v>
      </c>
      <c r="B21" s="99"/>
      <c r="C21" s="100" t="s">
        <v>81</v>
      </c>
      <c r="D21" s="105"/>
      <c r="E21" s="106">
        <v>1.3365511079131533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thickBot="1" x14ac:dyDescent="0.25">
      <c r="A22" s="98" t="s">
        <v>83</v>
      </c>
      <c r="B22" s="99" t="s">
        <v>84</v>
      </c>
      <c r="C22" s="100" t="s">
        <v>85</v>
      </c>
      <c r="D22" s="105"/>
      <c r="E22" s="107">
        <v>5.768228186802201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">
      <c r="A23" s="108" t="s">
        <v>86</v>
      </c>
      <c r="B23" s="86"/>
      <c r="C23" s="109"/>
      <c r="D23" s="86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">
      <c r="A24" s="86"/>
      <c r="B24" s="86"/>
      <c r="C24" s="109"/>
      <c r="D24" s="86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86A86-6ADE-4AAF-80D4-2CF6E15F337F}">
  <sheetPr codeName="Sheet21">
    <pageSetUpPr fitToPage="1"/>
  </sheetPr>
  <dimension ref="A1:Z60792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6" customWidth="1"/>
    <col min="9" max="9" width="8.7109375" style="46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">
      <c r="A1" s="71" t="s">
        <v>117</v>
      </c>
      <c r="B1" s="71"/>
      <c r="C1" s="71"/>
      <c r="D1" s="71"/>
      <c r="E1" s="71"/>
      <c r="F1" s="72"/>
      <c r="G1" s="1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.149999999999999" customHeight="1" x14ac:dyDescent="0.2">
      <c r="A2" s="47" t="s">
        <v>0</v>
      </c>
      <c r="B2" s="69" t="s">
        <v>1</v>
      </c>
      <c r="C2" s="69" t="s">
        <v>2</v>
      </c>
      <c r="D2" s="69" t="s">
        <v>3</v>
      </c>
      <c r="E2" s="69" t="s">
        <v>4</v>
      </c>
      <c r="F2" s="69" t="s">
        <v>5</v>
      </c>
      <c r="G2" s="4"/>
      <c r="H2" s="2" t="s">
        <v>6</v>
      </c>
      <c r="I2" s="2"/>
      <c r="J2" s="2"/>
      <c r="K2" s="2"/>
      <c r="L2" s="2"/>
      <c r="M2" s="2"/>
      <c r="N2" s="2"/>
      <c r="O2" s="2"/>
      <c r="P2" s="3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9" customHeight="1" x14ac:dyDescent="0.25">
      <c r="A3" s="70" t="s">
        <v>7</v>
      </c>
      <c r="B3" s="5">
        <v>1</v>
      </c>
      <c r="C3" s="52" t="s">
        <v>114</v>
      </c>
      <c r="D3" s="6">
        <v>800</v>
      </c>
      <c r="E3" s="7">
        <v>1</v>
      </c>
      <c r="F3" s="54">
        <f>D3*E3*B3</f>
        <v>800</v>
      </c>
      <c r="G3" s="8"/>
      <c r="H3" s="2"/>
      <c r="I3" s="2"/>
      <c r="J3" s="2"/>
      <c r="K3" s="2"/>
      <c r="L3" s="2"/>
      <c r="M3" s="2"/>
      <c r="N3" s="2"/>
      <c r="O3" s="2"/>
      <c r="P3" s="3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5">
      <c r="A4" s="48" t="s">
        <v>89</v>
      </c>
      <c r="B4" s="51">
        <v>1</v>
      </c>
      <c r="C4" s="52" t="s">
        <v>115</v>
      </c>
      <c r="D4" s="53">
        <v>0.6</v>
      </c>
      <c r="E4" s="58">
        <v>220.5333333333333</v>
      </c>
      <c r="F4" s="54">
        <f>D4*E4*B4</f>
        <v>132.31999999999996</v>
      </c>
      <c r="G4" s="9"/>
      <c r="H4" s="2"/>
      <c r="I4" s="2"/>
      <c r="J4" s="2"/>
      <c r="K4" s="7"/>
      <c r="L4" s="2"/>
      <c r="M4" s="2"/>
      <c r="N4" s="2"/>
      <c r="O4" s="2"/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7.25" customHeight="1" x14ac:dyDescent="0.25">
      <c r="A5" s="47" t="s">
        <v>8</v>
      </c>
      <c r="B5" s="48"/>
      <c r="C5" s="68" t="s">
        <v>2</v>
      </c>
      <c r="D5" s="68" t="s">
        <v>9</v>
      </c>
      <c r="E5" s="69" t="s">
        <v>10</v>
      </c>
      <c r="F5" s="68" t="s">
        <v>11</v>
      </c>
      <c r="G5" s="9"/>
      <c r="H5" s="2"/>
      <c r="I5" s="2"/>
      <c r="J5" s="2"/>
      <c r="K5" s="2"/>
      <c r="L5" s="2"/>
      <c r="M5" s="2"/>
      <c r="N5" s="2"/>
      <c r="O5" s="2"/>
      <c r="P5" s="10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x14ac:dyDescent="0.25">
      <c r="A6" s="48" t="s">
        <v>12</v>
      </c>
      <c r="B6" s="5">
        <v>1</v>
      </c>
      <c r="C6" s="66" t="s">
        <v>13</v>
      </c>
      <c r="D6" s="67">
        <v>47.5</v>
      </c>
      <c r="E6" s="58">
        <v>2.8</v>
      </c>
      <c r="F6" s="54">
        <f>D6*E6*B6</f>
        <v>133</v>
      </c>
      <c r="G6" s="9"/>
      <c r="H6" s="2"/>
      <c r="I6" s="2"/>
      <c r="J6" s="2"/>
      <c r="K6" s="2"/>
      <c r="L6" s="2"/>
      <c r="M6" s="2"/>
      <c r="N6" s="2"/>
      <c r="O6" s="2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3.9" customHeight="1" x14ac:dyDescent="0.25">
      <c r="A7" s="48" t="s">
        <v>14</v>
      </c>
      <c r="B7" s="5">
        <v>1</v>
      </c>
      <c r="C7" s="52" t="s">
        <v>114</v>
      </c>
      <c r="D7" s="58">
        <v>150</v>
      </c>
      <c r="E7" s="64">
        <f>990/2000</f>
        <v>0.495</v>
      </c>
      <c r="F7" s="54">
        <f t="shared" ref="F7:F17" si="0">D7*E7*B7</f>
        <v>74.25</v>
      </c>
      <c r="G7" s="9"/>
      <c r="H7" s="2"/>
      <c r="I7" s="2"/>
      <c r="J7" s="2"/>
      <c r="K7" s="2"/>
      <c r="L7" s="2"/>
      <c r="M7" s="2"/>
      <c r="N7" s="2"/>
      <c r="O7" s="2"/>
      <c r="P7" s="3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9" customHeight="1" x14ac:dyDescent="0.25">
      <c r="A8" s="48" t="s">
        <v>90</v>
      </c>
      <c r="B8" s="5">
        <v>1</v>
      </c>
      <c r="C8" s="52" t="s">
        <v>114</v>
      </c>
      <c r="D8" s="58">
        <v>0</v>
      </c>
      <c r="E8" s="64">
        <f>930/2000</f>
        <v>0.46500000000000002</v>
      </c>
      <c r="F8" s="54">
        <f t="shared" si="0"/>
        <v>0</v>
      </c>
      <c r="G8" s="4"/>
      <c r="H8" s="2"/>
      <c r="I8" s="2"/>
      <c r="J8" s="2"/>
      <c r="K8" s="2"/>
      <c r="L8" s="2"/>
      <c r="M8" s="2"/>
      <c r="N8" s="2"/>
      <c r="O8" s="2"/>
      <c r="P8" s="3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9" customHeight="1" x14ac:dyDescent="0.25">
      <c r="A9" s="48" t="s">
        <v>91</v>
      </c>
      <c r="B9" s="5">
        <v>1</v>
      </c>
      <c r="C9" s="52" t="s">
        <v>114</v>
      </c>
      <c r="D9" s="58">
        <v>75</v>
      </c>
      <c r="E9" s="64">
        <f>890/2000</f>
        <v>0.44500000000000001</v>
      </c>
      <c r="F9" s="54">
        <f t="shared" si="0"/>
        <v>33.375</v>
      </c>
      <c r="G9" s="8"/>
      <c r="H9" s="2"/>
      <c r="I9" s="2"/>
      <c r="J9" s="2"/>
      <c r="K9" s="2"/>
      <c r="L9" s="2"/>
      <c r="M9" s="2"/>
      <c r="N9" s="2"/>
      <c r="O9" s="2"/>
      <c r="P9" s="3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9" customHeight="1" x14ac:dyDescent="0.25">
      <c r="A10" s="48" t="s">
        <v>92</v>
      </c>
      <c r="B10" s="5">
        <v>1</v>
      </c>
      <c r="C10" s="52" t="s">
        <v>114</v>
      </c>
      <c r="D10" s="58">
        <v>0</v>
      </c>
      <c r="E10" s="64">
        <f>735/2000</f>
        <v>0.36749999999999999</v>
      </c>
      <c r="F10" s="54">
        <f t="shared" si="0"/>
        <v>0</v>
      </c>
      <c r="G10" s="12"/>
      <c r="H10" s="2"/>
      <c r="I10" s="2"/>
      <c r="J10" s="2"/>
      <c r="K10" s="2"/>
      <c r="L10" s="2"/>
      <c r="M10" s="2"/>
      <c r="N10" s="2"/>
      <c r="O10" s="2"/>
      <c r="P10" s="3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9" customHeight="1" x14ac:dyDescent="0.25">
      <c r="A11" s="48" t="s">
        <v>93</v>
      </c>
      <c r="B11" s="5">
        <v>1</v>
      </c>
      <c r="C11" s="52" t="s">
        <v>114</v>
      </c>
      <c r="D11" s="58">
        <v>1</v>
      </c>
      <c r="E11" s="64">
        <v>1.28</v>
      </c>
      <c r="F11" s="54">
        <f t="shared" si="0"/>
        <v>1.28</v>
      </c>
      <c r="G11" s="115"/>
      <c r="H11" s="116"/>
      <c r="I11" s="2"/>
      <c r="J11" s="2"/>
      <c r="K11" s="2"/>
      <c r="L11" s="2"/>
      <c r="M11" s="2"/>
      <c r="N11" s="2"/>
      <c r="O11" s="2"/>
      <c r="P11" s="3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9" customHeight="1" x14ac:dyDescent="0.25">
      <c r="A12" s="48" t="s">
        <v>15</v>
      </c>
      <c r="B12" s="5">
        <v>1</v>
      </c>
      <c r="C12" s="52" t="s">
        <v>114</v>
      </c>
      <c r="D12" s="58">
        <v>75</v>
      </c>
      <c r="E12" s="64">
        <f>1000/2000</f>
        <v>0.5</v>
      </c>
      <c r="F12" s="54">
        <f t="shared" si="0"/>
        <v>37.5</v>
      </c>
      <c r="G12" s="12"/>
      <c r="H12" s="2"/>
      <c r="I12" s="2"/>
      <c r="J12" s="2"/>
      <c r="K12" s="2"/>
      <c r="L12" s="2"/>
      <c r="M12" s="2"/>
      <c r="N12" s="2"/>
      <c r="O12" s="2"/>
      <c r="P12" s="3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9" customHeight="1" x14ac:dyDescent="0.25">
      <c r="A13" s="48" t="s">
        <v>17</v>
      </c>
      <c r="B13" s="5">
        <v>1</v>
      </c>
      <c r="C13" s="52" t="s">
        <v>18</v>
      </c>
      <c r="D13" s="52">
        <v>1</v>
      </c>
      <c r="E13" s="58">
        <v>114.83099999999999</v>
      </c>
      <c r="F13" s="54">
        <f t="shared" si="0"/>
        <v>114.83099999999999</v>
      </c>
      <c r="G13" s="8"/>
      <c r="H13" s="2"/>
      <c r="I13" s="2"/>
      <c r="J13" s="2"/>
      <c r="K13" s="2"/>
      <c r="L13" s="2"/>
      <c r="M13" s="2"/>
      <c r="N13" s="2"/>
      <c r="O13" s="2"/>
      <c r="P13" s="3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9" customHeight="1" x14ac:dyDescent="0.25">
      <c r="A14" s="48" t="s">
        <v>19</v>
      </c>
      <c r="B14" s="5">
        <v>1</v>
      </c>
      <c r="C14" s="52" t="s">
        <v>18</v>
      </c>
      <c r="D14" s="52">
        <v>1</v>
      </c>
      <c r="E14" s="58">
        <v>45.995000000000005</v>
      </c>
      <c r="F14" s="54">
        <f t="shared" si="0"/>
        <v>45.995000000000005</v>
      </c>
      <c r="G14" s="12"/>
      <c r="H14" s="2"/>
      <c r="I14" s="2"/>
      <c r="J14" s="2"/>
      <c r="K14" s="2"/>
      <c r="L14" s="2"/>
      <c r="M14" s="2"/>
      <c r="N14" s="2"/>
      <c r="O14" s="2"/>
      <c r="P14" s="3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9" customHeight="1" x14ac:dyDescent="0.25">
      <c r="A15" s="48" t="s">
        <v>94</v>
      </c>
      <c r="B15" s="5">
        <v>1</v>
      </c>
      <c r="C15" s="52" t="s">
        <v>18</v>
      </c>
      <c r="D15" s="52">
        <v>1</v>
      </c>
      <c r="E15" s="58">
        <v>0</v>
      </c>
      <c r="F15" s="54">
        <f t="shared" si="0"/>
        <v>0</v>
      </c>
      <c r="G15" s="12"/>
      <c r="H15" s="2"/>
      <c r="I15" s="2"/>
      <c r="J15" s="2"/>
      <c r="K15" s="2"/>
      <c r="L15" s="2"/>
      <c r="M15" s="2"/>
      <c r="N15" s="2"/>
      <c r="O15" s="2"/>
      <c r="P15" s="3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9" customHeight="1" x14ac:dyDescent="0.25">
      <c r="A16" s="48" t="s">
        <v>95</v>
      </c>
      <c r="B16" s="5">
        <v>1</v>
      </c>
      <c r="C16" s="52" t="s">
        <v>18</v>
      </c>
      <c r="D16" s="52">
        <v>1</v>
      </c>
      <c r="E16" s="58">
        <v>1.92</v>
      </c>
      <c r="F16" s="54">
        <f t="shared" si="0"/>
        <v>1.92</v>
      </c>
      <c r="G16" s="1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9" customHeight="1" x14ac:dyDescent="0.25">
      <c r="A17" s="48" t="s">
        <v>76</v>
      </c>
      <c r="B17" s="5">
        <v>1</v>
      </c>
      <c r="C17" s="52" t="s">
        <v>18</v>
      </c>
      <c r="D17" s="52">
        <v>1</v>
      </c>
      <c r="E17" s="58">
        <v>21.44</v>
      </c>
      <c r="F17" s="54">
        <f t="shared" si="0"/>
        <v>21.44</v>
      </c>
      <c r="G17" s="1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9" customHeight="1" x14ac:dyDescent="0.25">
      <c r="A18" s="48" t="s">
        <v>96</v>
      </c>
      <c r="B18" s="48"/>
      <c r="C18" s="52"/>
      <c r="D18" s="52"/>
      <c r="E18" s="58"/>
      <c r="F18" s="58"/>
      <c r="G18" s="14"/>
      <c r="H18" s="2"/>
      <c r="I18" s="2"/>
      <c r="J18" s="2"/>
      <c r="K18" s="2"/>
      <c r="L18" s="2"/>
      <c r="M18" s="15"/>
      <c r="N18" s="16"/>
      <c r="O18" s="17"/>
      <c r="P18" s="2"/>
      <c r="Q18" s="2"/>
      <c r="R18" s="2"/>
      <c r="S18" s="18"/>
      <c r="T18" s="2"/>
      <c r="U18" s="2"/>
      <c r="V18" s="2"/>
      <c r="W18" s="2"/>
      <c r="X18" s="2"/>
      <c r="Y18" s="2"/>
      <c r="Z18" s="2"/>
    </row>
    <row r="19" spans="1:26" ht="14.65" customHeight="1" x14ac:dyDescent="0.25">
      <c r="A19" s="110" t="s">
        <v>97</v>
      </c>
      <c r="B19" s="5">
        <v>1</v>
      </c>
      <c r="C19" s="52" t="s">
        <v>18</v>
      </c>
      <c r="D19" s="19">
        <v>0</v>
      </c>
      <c r="E19" s="20">
        <v>7.5</v>
      </c>
      <c r="F19" s="54">
        <f>D19*E19*B19</f>
        <v>0</v>
      </c>
      <c r="G19" s="12"/>
      <c r="H19" s="2"/>
      <c r="I19" s="2"/>
      <c r="J19" s="2"/>
      <c r="K19" s="2"/>
      <c r="L19" s="2"/>
      <c r="M19" s="21"/>
      <c r="N19" s="22"/>
      <c r="O19" s="17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9" customHeight="1" x14ac:dyDescent="0.25">
      <c r="A20" s="110" t="s">
        <v>98</v>
      </c>
      <c r="B20" s="5">
        <v>1</v>
      </c>
      <c r="C20" s="52" t="s">
        <v>18</v>
      </c>
      <c r="D20" s="23">
        <v>0</v>
      </c>
      <c r="E20" s="20">
        <v>8</v>
      </c>
      <c r="F20" s="54">
        <f>D20*E20*B20</f>
        <v>0</v>
      </c>
      <c r="G20" s="12"/>
      <c r="H20" s="2"/>
      <c r="I20" s="2"/>
      <c r="J20" s="2"/>
      <c r="K20" s="2"/>
      <c r="L20" s="2"/>
      <c r="M20" s="21"/>
      <c r="N20" s="22"/>
      <c r="O20" s="17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9" customHeight="1" x14ac:dyDescent="0.25">
      <c r="A21" s="110" t="s">
        <v>99</v>
      </c>
      <c r="B21" s="5">
        <v>1</v>
      </c>
      <c r="C21" s="52" t="s">
        <v>114</v>
      </c>
      <c r="D21" s="23">
        <v>0</v>
      </c>
      <c r="E21" s="24">
        <v>0.08</v>
      </c>
      <c r="F21" s="54">
        <f>D21*E21*B21</f>
        <v>0</v>
      </c>
      <c r="G21" s="12"/>
      <c r="H21" s="2"/>
      <c r="I21" s="2"/>
      <c r="J21" s="2"/>
      <c r="K21" s="2"/>
      <c r="L21" s="2"/>
      <c r="M21" s="21"/>
      <c r="N21" s="22"/>
      <c r="O21" s="17"/>
      <c r="P21" s="25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9" customHeight="1" x14ac:dyDescent="0.25">
      <c r="A22" s="110" t="s">
        <v>100</v>
      </c>
      <c r="B22" s="5">
        <v>1</v>
      </c>
      <c r="C22" s="52" t="s">
        <v>18</v>
      </c>
      <c r="D22" s="23">
        <v>0</v>
      </c>
      <c r="E22" s="20">
        <v>7.5</v>
      </c>
      <c r="F22" s="54">
        <f>D22*E22*B22</f>
        <v>0</v>
      </c>
      <c r="G22" s="12"/>
      <c r="H22" s="2"/>
      <c r="I22" s="2"/>
      <c r="J22" s="2"/>
      <c r="K22" s="2"/>
      <c r="L22" s="2"/>
      <c r="M22" s="21"/>
      <c r="N22" s="22"/>
      <c r="O22" s="17"/>
      <c r="P22" s="25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9" customHeight="1" x14ac:dyDescent="0.25">
      <c r="A23" s="48" t="s">
        <v>20</v>
      </c>
      <c r="B23" s="48"/>
      <c r="C23" s="48"/>
      <c r="D23" s="48"/>
      <c r="E23" s="48"/>
      <c r="F23" s="48"/>
      <c r="G23" s="12"/>
      <c r="H23" s="2"/>
      <c r="I23" s="2"/>
      <c r="J23" s="2"/>
      <c r="K23" s="2"/>
      <c r="L23" s="2"/>
      <c r="M23" s="11"/>
      <c r="N23" s="26"/>
      <c r="O23" s="17"/>
      <c r="P23" s="25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9" customHeight="1" x14ac:dyDescent="0.25">
      <c r="A24" s="48" t="s">
        <v>21</v>
      </c>
      <c r="B24" s="5">
        <v>1</v>
      </c>
      <c r="C24" s="52" t="s">
        <v>22</v>
      </c>
      <c r="D24" s="64">
        <v>4.7752557295860312</v>
      </c>
      <c r="E24" s="27">
        <v>3.89</v>
      </c>
      <c r="F24" s="54">
        <f t="shared" ref="F24:F35" si="1">D24*E24*B24</f>
        <v>18.575744788089661</v>
      </c>
      <c r="G24" s="28"/>
      <c r="H24" s="2"/>
      <c r="I24" s="2"/>
      <c r="J24" s="2"/>
      <c r="K24" s="2"/>
      <c r="L24" s="2"/>
      <c r="M24" s="21"/>
      <c r="N24" s="22"/>
      <c r="O24" s="17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9" customHeight="1" x14ac:dyDescent="0.25">
      <c r="A25" s="48" t="s">
        <v>23</v>
      </c>
      <c r="B25" s="5">
        <v>1</v>
      </c>
      <c r="C25" s="52" t="s">
        <v>18</v>
      </c>
      <c r="D25" s="52">
        <v>1</v>
      </c>
      <c r="E25" s="58">
        <v>7.6460633731313425</v>
      </c>
      <c r="F25" s="54">
        <f t="shared" si="1"/>
        <v>7.6460633731313425</v>
      </c>
      <c r="G25" s="12"/>
      <c r="H25" s="2"/>
      <c r="I25" s="2"/>
      <c r="J25" s="2"/>
      <c r="K25" s="2"/>
      <c r="L25" s="2"/>
      <c r="M25" s="21"/>
      <c r="N25" s="2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9" customHeight="1" x14ac:dyDescent="0.25">
      <c r="A26" s="48" t="s">
        <v>24</v>
      </c>
      <c r="B26" s="5">
        <v>1</v>
      </c>
      <c r="C26" s="52" t="s">
        <v>22</v>
      </c>
      <c r="D26" s="64">
        <v>2.7487938596491226</v>
      </c>
      <c r="E26" s="27">
        <v>3.89</v>
      </c>
      <c r="F26" s="54">
        <f t="shared" si="1"/>
        <v>10.692808114035087</v>
      </c>
      <c r="G26" s="12"/>
      <c r="H26" s="2"/>
      <c r="I26" s="2"/>
      <c r="J26" s="2"/>
      <c r="K26" s="2"/>
      <c r="L26" s="2"/>
      <c r="M26" s="21"/>
      <c r="N26" s="2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9" customHeight="1" x14ac:dyDescent="0.25">
      <c r="A27" s="48" t="s">
        <v>25</v>
      </c>
      <c r="B27" s="5">
        <v>1</v>
      </c>
      <c r="C27" s="52" t="s">
        <v>18</v>
      </c>
      <c r="D27" s="52">
        <v>1</v>
      </c>
      <c r="E27" s="58">
        <v>15.285323086269933</v>
      </c>
      <c r="F27" s="54">
        <f t="shared" si="1"/>
        <v>15.285323086269933</v>
      </c>
      <c r="G27" s="14"/>
      <c r="H27" s="2"/>
      <c r="I27" s="2"/>
      <c r="J27" s="2"/>
      <c r="K27" s="2"/>
      <c r="L27" s="2"/>
      <c r="M27" s="21"/>
      <c r="N27" s="2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9" customHeight="1" x14ac:dyDescent="0.25">
      <c r="A28" s="48" t="s">
        <v>26</v>
      </c>
      <c r="B28" s="5">
        <v>1</v>
      </c>
      <c r="C28" s="52" t="s">
        <v>27</v>
      </c>
      <c r="D28" s="29">
        <v>0</v>
      </c>
      <c r="E28" s="58">
        <v>0</v>
      </c>
      <c r="F28" s="54">
        <f t="shared" si="1"/>
        <v>0</v>
      </c>
      <c r="G28" s="14"/>
      <c r="H28" s="2"/>
      <c r="I28" s="2"/>
      <c r="J28" s="2"/>
      <c r="K28" s="2"/>
      <c r="L28" s="2"/>
      <c r="M28" s="21"/>
      <c r="N28" s="2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9" customHeight="1" x14ac:dyDescent="0.25">
      <c r="A29" s="48" t="s">
        <v>28</v>
      </c>
      <c r="B29" s="51"/>
      <c r="C29" s="52" t="s">
        <v>27</v>
      </c>
      <c r="D29" s="65">
        <v>0</v>
      </c>
      <c r="E29" s="58">
        <v>0</v>
      </c>
      <c r="F29" s="54">
        <f>D29*E29</f>
        <v>0</v>
      </c>
      <c r="G29" s="12"/>
      <c r="H29" s="17"/>
      <c r="I29" s="2"/>
      <c r="J29" s="2"/>
      <c r="K29" s="2"/>
      <c r="L29" s="2"/>
      <c r="M29" s="21"/>
      <c r="N29" s="2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9" customHeight="1" x14ac:dyDescent="0.25">
      <c r="A30" s="48" t="s">
        <v>29</v>
      </c>
      <c r="B30" s="5">
        <v>1</v>
      </c>
      <c r="C30" s="52" t="s">
        <v>18</v>
      </c>
      <c r="D30" s="30">
        <v>1</v>
      </c>
      <c r="E30" s="20">
        <v>0</v>
      </c>
      <c r="F30" s="54">
        <f t="shared" si="1"/>
        <v>0</v>
      </c>
      <c r="G30" s="12"/>
      <c r="H30" s="2"/>
      <c r="I30" s="2"/>
      <c r="J30" s="2"/>
      <c r="K30" s="2"/>
      <c r="L30" s="2"/>
      <c r="M30" s="21"/>
      <c r="N30" s="2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9" customHeight="1" x14ac:dyDescent="0.25">
      <c r="A31" s="48" t="s">
        <v>101</v>
      </c>
      <c r="B31" s="5">
        <v>1</v>
      </c>
      <c r="C31" s="52" t="s">
        <v>18</v>
      </c>
      <c r="D31" s="30">
        <v>1</v>
      </c>
      <c r="E31" s="73">
        <v>11.56666666666667</v>
      </c>
      <c r="F31" s="54">
        <f t="shared" si="1"/>
        <v>11.56666666666667</v>
      </c>
      <c r="G31" s="12"/>
      <c r="H31" s="2"/>
      <c r="I31" s="2"/>
      <c r="J31" s="2"/>
      <c r="K31" s="2"/>
      <c r="L31" s="2"/>
      <c r="M31" s="21"/>
      <c r="N31" s="22"/>
      <c r="O31" s="31"/>
      <c r="P31" s="32"/>
      <c r="Q31" s="31"/>
      <c r="R31" s="2"/>
      <c r="S31" s="2"/>
      <c r="T31" s="2"/>
      <c r="U31" s="2"/>
      <c r="V31" s="2"/>
      <c r="W31" s="2"/>
      <c r="X31" s="2"/>
      <c r="Y31" s="2"/>
      <c r="Z31" s="2"/>
    </row>
    <row r="32" spans="1:26" ht="13.9" customHeight="1" x14ac:dyDescent="0.25">
      <c r="A32" s="48" t="s">
        <v>30</v>
      </c>
      <c r="B32" s="5">
        <v>1</v>
      </c>
      <c r="C32" s="52" t="s">
        <v>31</v>
      </c>
      <c r="D32" s="64">
        <v>0.70842957199749002</v>
      </c>
      <c r="E32" s="33">
        <v>11.33</v>
      </c>
      <c r="F32" s="54">
        <f t="shared" si="1"/>
        <v>8.0265070507315617</v>
      </c>
      <c r="G32" s="12"/>
      <c r="H32" s="17"/>
      <c r="I32" s="2"/>
      <c r="J32" s="2"/>
      <c r="K32" s="2"/>
      <c r="L32" s="2"/>
      <c r="M32" s="21"/>
      <c r="N32" s="22"/>
      <c r="O32" s="34"/>
      <c r="P32" s="34"/>
      <c r="Q32" s="34"/>
      <c r="R32" s="2"/>
      <c r="S32" s="2"/>
      <c r="T32" s="2"/>
      <c r="U32" s="2"/>
      <c r="V32" s="2"/>
      <c r="W32" s="2"/>
      <c r="X32" s="2"/>
      <c r="Y32" s="2"/>
      <c r="Z32" s="2"/>
    </row>
    <row r="33" spans="1:26" ht="13.9" customHeight="1" x14ac:dyDescent="0.25">
      <c r="A33" s="48" t="s">
        <v>32</v>
      </c>
      <c r="B33" s="5">
        <v>1</v>
      </c>
      <c r="C33" s="52" t="s">
        <v>18</v>
      </c>
      <c r="D33" s="30">
        <v>1</v>
      </c>
      <c r="E33" s="20">
        <v>8</v>
      </c>
      <c r="F33" s="54">
        <f t="shared" si="1"/>
        <v>8</v>
      </c>
      <c r="G33" s="12"/>
      <c r="H33" s="2"/>
      <c r="I33" s="2"/>
      <c r="J33" s="2"/>
      <c r="K33" s="2"/>
      <c r="L33" s="2"/>
      <c r="M33" s="21"/>
      <c r="N33" s="22"/>
      <c r="O33" s="35"/>
      <c r="P33" s="36"/>
      <c r="Q33" s="37"/>
      <c r="R33" s="2"/>
      <c r="S33" s="2"/>
      <c r="T33" s="2"/>
      <c r="U33" s="2"/>
      <c r="V33" s="2"/>
      <c r="W33" s="2"/>
      <c r="X33" s="2"/>
      <c r="Y33" s="2"/>
      <c r="Z33" s="2"/>
    </row>
    <row r="34" spans="1:26" ht="18" x14ac:dyDescent="0.25">
      <c r="A34" s="48" t="s">
        <v>102</v>
      </c>
      <c r="B34" s="5">
        <v>1</v>
      </c>
      <c r="C34" s="52" t="s">
        <v>18</v>
      </c>
      <c r="D34" s="30">
        <v>1</v>
      </c>
      <c r="E34" s="20">
        <v>3</v>
      </c>
      <c r="F34" s="54">
        <f t="shared" si="1"/>
        <v>3</v>
      </c>
      <c r="G34" s="14"/>
      <c r="H34" s="2"/>
      <c r="I34" s="2"/>
      <c r="J34" s="2"/>
      <c r="K34" s="2"/>
      <c r="L34" s="38"/>
      <c r="M34" s="21"/>
      <c r="N34" s="22"/>
      <c r="O34" s="35"/>
      <c r="P34" s="36"/>
      <c r="Q34" s="37"/>
      <c r="R34" s="2"/>
      <c r="S34" s="2"/>
      <c r="T34" s="2"/>
      <c r="U34" s="2"/>
      <c r="V34" s="2"/>
      <c r="W34" s="2"/>
      <c r="X34" s="2"/>
      <c r="Y34" s="2"/>
      <c r="Z34" s="2"/>
    </row>
    <row r="35" spans="1:26" ht="13.9" customHeight="1" x14ac:dyDescent="0.25">
      <c r="A35" s="48" t="s">
        <v>33</v>
      </c>
      <c r="B35" s="5">
        <v>1</v>
      </c>
      <c r="C35" s="52" t="s">
        <v>18</v>
      </c>
      <c r="D35" s="30">
        <v>1</v>
      </c>
      <c r="E35" s="20">
        <v>10.5</v>
      </c>
      <c r="F35" s="54">
        <f t="shared" si="1"/>
        <v>10.5</v>
      </c>
      <c r="G35" s="12"/>
      <c r="H35" s="2"/>
      <c r="I35" s="2"/>
      <c r="J35" s="2"/>
      <c r="K35" s="2"/>
      <c r="L35" s="38"/>
      <c r="M35" s="21"/>
      <c r="N35" s="22"/>
      <c r="O35" s="35"/>
      <c r="P35" s="36"/>
      <c r="Q35" s="37"/>
      <c r="R35" s="2"/>
      <c r="S35" s="2"/>
      <c r="T35" s="2"/>
      <c r="U35" s="2"/>
      <c r="V35" s="2"/>
      <c r="W35" s="2"/>
      <c r="X35" s="2"/>
      <c r="Y35" s="2"/>
      <c r="Z35" s="2"/>
    </row>
    <row r="36" spans="1:26" ht="13.9" customHeight="1" x14ac:dyDescent="0.25">
      <c r="A36" s="48" t="s">
        <v>103</v>
      </c>
      <c r="B36" s="5">
        <v>1</v>
      </c>
      <c r="C36" s="52" t="s">
        <v>34</v>
      </c>
      <c r="D36" s="27">
        <v>4.45</v>
      </c>
      <c r="E36" s="54">
        <v>556.88411307892432</v>
      </c>
      <c r="F36" s="54">
        <f>((D36/100)*0.5*SUM(F6:F35)*B36)</f>
        <v>12.390671516006067</v>
      </c>
      <c r="G36" s="12"/>
      <c r="H36" s="2"/>
      <c r="I36" s="2"/>
      <c r="J36" s="2"/>
      <c r="K36" s="39"/>
      <c r="L36" s="39"/>
      <c r="M36" s="21"/>
      <c r="N36" s="22"/>
      <c r="O36" s="16"/>
      <c r="P36" s="40"/>
      <c r="Q36" s="37"/>
      <c r="R36" s="2"/>
      <c r="S36" s="2"/>
      <c r="T36" s="2"/>
      <c r="U36" s="2"/>
      <c r="V36" s="2"/>
      <c r="W36" s="2"/>
      <c r="X36" s="2"/>
      <c r="Y36" s="2"/>
      <c r="Z36" s="2"/>
    </row>
    <row r="37" spans="1:26" ht="13.9" customHeight="1" x14ac:dyDescent="0.25">
      <c r="A37" s="48" t="s">
        <v>35</v>
      </c>
      <c r="B37" s="5">
        <v>1</v>
      </c>
      <c r="C37" s="52" t="s">
        <v>18</v>
      </c>
      <c r="D37" s="27">
        <v>0</v>
      </c>
      <c r="E37" s="20">
        <v>0</v>
      </c>
      <c r="F37" s="54">
        <f>D37*E37*B37</f>
        <v>0</v>
      </c>
      <c r="G37" s="12"/>
      <c r="H37" s="2"/>
      <c r="I37" s="2"/>
      <c r="J37" s="2"/>
      <c r="K37" s="39"/>
      <c r="L37" s="39"/>
      <c r="M37" s="21"/>
      <c r="N37" s="2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9" customHeight="1" x14ac:dyDescent="0.25">
      <c r="A38" s="48" t="s">
        <v>104</v>
      </c>
      <c r="B38" s="63"/>
      <c r="C38" s="52"/>
      <c r="D38" s="53" t="s">
        <v>119</v>
      </c>
      <c r="E38" s="53" t="s">
        <v>119</v>
      </c>
      <c r="F38" s="54"/>
      <c r="G38" s="12"/>
      <c r="H38" s="2"/>
      <c r="I38" s="2"/>
      <c r="J38" s="2"/>
      <c r="K38" s="39"/>
      <c r="L38" s="39"/>
      <c r="M38" s="21"/>
      <c r="N38" s="16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9" customHeight="1" x14ac:dyDescent="0.25">
      <c r="A39" s="110" t="s">
        <v>105</v>
      </c>
      <c r="B39" s="5">
        <v>1</v>
      </c>
      <c r="C39" s="52" t="s">
        <v>16</v>
      </c>
      <c r="D39" s="58">
        <v>800</v>
      </c>
      <c r="E39" s="20">
        <v>0.1</v>
      </c>
      <c r="F39" s="54">
        <f>D39*E39*B39</f>
        <v>80</v>
      </c>
      <c r="G39" s="12"/>
      <c r="H39" s="2"/>
      <c r="I39" s="2"/>
      <c r="J39" s="2"/>
      <c r="K39" s="39"/>
      <c r="L39" s="39"/>
      <c r="M39" s="21"/>
      <c r="N39" s="2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9" customHeight="1" x14ac:dyDescent="0.25">
      <c r="A40" s="110" t="s">
        <v>106</v>
      </c>
      <c r="B40" s="5">
        <v>1</v>
      </c>
      <c r="C40" s="52" t="s">
        <v>116</v>
      </c>
      <c r="D40" s="53">
        <v>1.6</v>
      </c>
      <c r="E40" s="20">
        <v>20</v>
      </c>
      <c r="F40" s="54">
        <f>D40*E40*B40</f>
        <v>32</v>
      </c>
      <c r="G40" s="12"/>
      <c r="H40" s="2"/>
      <c r="I40" s="2"/>
      <c r="J40" s="2"/>
      <c r="K40" s="2"/>
      <c r="L40" s="38"/>
      <c r="M40" s="21"/>
      <c r="N40" s="2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9" customHeight="1" x14ac:dyDescent="0.25">
      <c r="A41" s="110" t="s">
        <v>107</v>
      </c>
      <c r="B41" s="5">
        <v>1</v>
      </c>
      <c r="C41" s="52" t="s">
        <v>116</v>
      </c>
      <c r="D41" s="53">
        <v>1.6</v>
      </c>
      <c r="E41" s="62">
        <v>12.7</v>
      </c>
      <c r="F41" s="54">
        <f>D41*E41*B41</f>
        <v>20.32</v>
      </c>
      <c r="G41" s="12"/>
      <c r="H41" s="2"/>
      <c r="I41" s="2"/>
      <c r="J41" s="2"/>
      <c r="K41" s="2"/>
      <c r="L41" s="38"/>
      <c r="M41" s="21"/>
      <c r="N41" s="2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9" customHeight="1" x14ac:dyDescent="0.25">
      <c r="A42" s="48"/>
      <c r="B42" s="51"/>
      <c r="C42" s="52"/>
      <c r="D42" s="53" t="s">
        <v>119</v>
      </c>
      <c r="E42" s="58" t="s">
        <v>119</v>
      </c>
      <c r="F42" s="54"/>
      <c r="G42" s="12"/>
      <c r="H42" s="2"/>
      <c r="I42" s="2"/>
      <c r="J42" s="2"/>
      <c r="K42" s="2"/>
      <c r="L42" s="38"/>
      <c r="M42" s="21"/>
      <c r="N42" s="16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9" customHeight="1" x14ac:dyDescent="0.25">
      <c r="A43" s="48" t="s">
        <v>36</v>
      </c>
      <c r="B43" s="48"/>
      <c r="C43" s="52" t="s">
        <v>18</v>
      </c>
      <c r="D43" s="52">
        <v>1</v>
      </c>
      <c r="E43" s="20">
        <v>0</v>
      </c>
      <c r="F43" s="58">
        <f>D43*E43</f>
        <v>0</v>
      </c>
      <c r="G43" s="12"/>
      <c r="H43" s="2"/>
      <c r="I43" s="2"/>
      <c r="J43" s="2"/>
      <c r="K43" s="2"/>
      <c r="L43" s="38"/>
      <c r="M43" s="15"/>
      <c r="N43" s="2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9" customHeight="1" x14ac:dyDescent="0.25">
      <c r="A44" s="47" t="s">
        <v>37</v>
      </c>
      <c r="B44" s="48"/>
      <c r="C44" s="48"/>
      <c r="D44" s="48"/>
      <c r="E44" s="48"/>
      <c r="F44" s="49">
        <f>SUM(F6:F42)-F4</f>
        <v>569.27478459493045</v>
      </c>
      <c r="G44" s="12"/>
      <c r="H44" s="2"/>
      <c r="I44" s="2"/>
      <c r="J44" s="2"/>
      <c r="K44" s="2"/>
      <c r="L44" s="38"/>
      <c r="M44" s="41"/>
      <c r="N44" s="2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9" customHeight="1" x14ac:dyDescent="0.25">
      <c r="A45" s="47" t="s">
        <v>38</v>
      </c>
      <c r="B45" s="47"/>
      <c r="C45" s="47"/>
      <c r="D45" s="47"/>
      <c r="E45" s="47"/>
      <c r="F45" s="50">
        <f>F3-F43-F44</f>
        <v>230.72521540506955</v>
      </c>
      <c r="G45" s="12"/>
      <c r="H45" s="2"/>
      <c r="I45" s="2"/>
      <c r="J45" s="2"/>
      <c r="K45" s="2"/>
      <c r="L45" s="38"/>
      <c r="M45" s="42"/>
      <c r="N45" s="2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9" customHeight="1" x14ac:dyDescent="0.25">
      <c r="A46" s="47" t="s">
        <v>39</v>
      </c>
      <c r="B46" s="48"/>
      <c r="C46" s="48"/>
      <c r="D46" s="48"/>
      <c r="E46" s="48"/>
      <c r="F46" s="48"/>
      <c r="G46" s="12"/>
      <c r="H46" s="2"/>
      <c r="I46" s="2"/>
      <c r="J46" s="2"/>
      <c r="K46" s="2"/>
      <c r="L46" s="38"/>
      <c r="M46" s="11"/>
      <c r="N46" s="16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9" customHeight="1" x14ac:dyDescent="0.25">
      <c r="A47" s="48" t="s">
        <v>20</v>
      </c>
      <c r="B47" s="51"/>
      <c r="C47" s="52" t="s">
        <v>18</v>
      </c>
      <c r="D47" s="52">
        <v>1</v>
      </c>
      <c r="E47" s="53">
        <v>140.62448523452917</v>
      </c>
      <c r="F47" s="54">
        <f>D47*E47</f>
        <v>140.62448523452917</v>
      </c>
      <c r="G47" s="12"/>
      <c r="H47" s="2"/>
      <c r="I47" s="2"/>
      <c r="J47" s="2"/>
      <c r="K47" s="2"/>
      <c r="L47" s="38"/>
      <c r="M47" s="15"/>
      <c r="N47" s="16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9" customHeight="1" x14ac:dyDescent="0.25">
      <c r="A48" s="48" t="s">
        <v>40</v>
      </c>
      <c r="B48" s="51"/>
      <c r="C48" s="52" t="s">
        <v>18</v>
      </c>
      <c r="D48" s="52">
        <v>1</v>
      </c>
      <c r="E48" s="53">
        <v>0</v>
      </c>
      <c r="F48" s="54">
        <f>D48*E48</f>
        <v>0</v>
      </c>
      <c r="G48" s="12"/>
      <c r="H48" s="2"/>
      <c r="I48" s="2"/>
      <c r="J48" s="2"/>
      <c r="K48" s="2"/>
      <c r="L48" s="38"/>
      <c r="M48" s="15"/>
      <c r="N48" s="16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9" customHeight="1" x14ac:dyDescent="0.25">
      <c r="A49" s="48" t="s">
        <v>108</v>
      </c>
      <c r="B49" s="51"/>
      <c r="C49" s="52" t="s">
        <v>18</v>
      </c>
      <c r="D49" s="52">
        <v>1</v>
      </c>
      <c r="E49" s="53">
        <v>7.0312242617264591</v>
      </c>
      <c r="F49" s="54">
        <f>D49*E49</f>
        <v>7.0312242617264591</v>
      </c>
      <c r="G49" s="14"/>
      <c r="H49" s="2"/>
      <c r="I49" s="2"/>
      <c r="J49" s="2"/>
      <c r="K49" s="16"/>
      <c r="L49" s="16"/>
      <c r="M49" s="15"/>
      <c r="N49" s="16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9" customHeight="1" x14ac:dyDescent="0.25">
      <c r="A50" s="47" t="s">
        <v>41</v>
      </c>
      <c r="B50" s="48"/>
      <c r="C50" s="48"/>
      <c r="D50" s="48"/>
      <c r="E50" s="48"/>
      <c r="F50" s="49">
        <f>SUM(F47:F49)</f>
        <v>147.65570949625564</v>
      </c>
      <c r="G50" s="12"/>
      <c r="H50" s="2"/>
      <c r="I50" s="2"/>
      <c r="J50" s="2"/>
      <c r="K50" s="16"/>
      <c r="L50" s="16"/>
      <c r="M50" s="41"/>
      <c r="N50" s="16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9" customHeight="1" x14ac:dyDescent="0.2">
      <c r="A51" s="47" t="s">
        <v>42</v>
      </c>
      <c r="B51" s="47"/>
      <c r="C51" s="47"/>
      <c r="D51" s="47"/>
      <c r="E51" s="47"/>
      <c r="F51" s="50">
        <f>F44+F50</f>
        <v>716.93049409118612</v>
      </c>
      <c r="G51" s="12"/>
      <c r="H51" s="2"/>
      <c r="I51" s="2"/>
      <c r="J51" s="2"/>
      <c r="K51" s="16"/>
      <c r="L51" s="16"/>
      <c r="M51" s="42"/>
      <c r="N51" s="16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9" customHeight="1" x14ac:dyDescent="0.2">
      <c r="A52" s="55" t="s">
        <v>43</v>
      </c>
      <c r="B52" s="55"/>
      <c r="C52" s="55"/>
      <c r="D52" s="55"/>
      <c r="E52" s="55"/>
      <c r="F52" s="56">
        <f>F3-F43-F51</f>
        <v>83.069505908813881</v>
      </c>
      <c r="G52" s="28"/>
      <c r="H52" s="2"/>
      <c r="I52" s="2"/>
      <c r="J52" s="2"/>
      <c r="K52" s="16"/>
      <c r="L52" s="16"/>
      <c r="M52" s="42"/>
      <c r="N52" s="16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7.15" customHeight="1" x14ac:dyDescent="0.2">
      <c r="A53" s="57"/>
      <c r="B53" s="57"/>
      <c r="C53" s="57"/>
      <c r="D53" s="57"/>
      <c r="E53" s="57"/>
      <c r="F53" s="57"/>
      <c r="G53" s="13"/>
      <c r="H53" s="2"/>
      <c r="I53" s="2"/>
      <c r="J53" s="2"/>
      <c r="K53" s="16"/>
      <c r="L53" s="16"/>
      <c r="M53" s="16"/>
      <c r="N53" s="16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9" customHeight="1" x14ac:dyDescent="0.25">
      <c r="A54" s="48" t="s">
        <v>109</v>
      </c>
      <c r="B54" s="48"/>
      <c r="C54" s="52"/>
      <c r="D54" s="52"/>
      <c r="E54" s="53"/>
      <c r="F54" s="58"/>
      <c r="G54" s="12"/>
      <c r="H54" s="2"/>
      <c r="I54" s="2"/>
      <c r="J54" s="2"/>
      <c r="K54" s="16"/>
      <c r="L54" s="16"/>
      <c r="M54" s="16"/>
      <c r="N54" s="16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9" customHeight="1" x14ac:dyDescent="0.25">
      <c r="A55" s="48" t="s">
        <v>110</v>
      </c>
      <c r="B55" s="48"/>
      <c r="C55" s="52"/>
      <c r="D55" s="52"/>
      <c r="E55" s="53"/>
      <c r="F55" s="58"/>
      <c r="G55" s="12"/>
      <c r="H55" s="2"/>
      <c r="I55" s="2"/>
      <c r="J55" s="2"/>
      <c r="K55" s="16"/>
      <c r="L55" s="16"/>
      <c r="M55" s="16"/>
      <c r="N55" s="16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9" customHeight="1" x14ac:dyDescent="0.25">
      <c r="A56" s="48" t="s">
        <v>111</v>
      </c>
      <c r="B56" s="47"/>
      <c r="C56" s="47"/>
      <c r="D56" s="47"/>
      <c r="E56" s="47"/>
      <c r="F56" s="50"/>
      <c r="G56" s="12"/>
      <c r="H56" s="2"/>
      <c r="I56" s="2"/>
      <c r="J56" s="2"/>
      <c r="K56" s="16"/>
      <c r="L56" s="16"/>
      <c r="M56" s="16"/>
      <c r="N56" s="16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9" customHeight="1" x14ac:dyDescent="0.25">
      <c r="A57" s="48" t="s">
        <v>112</v>
      </c>
      <c r="B57" s="47"/>
      <c r="C57" s="47"/>
      <c r="D57" s="47"/>
      <c r="E57" s="47"/>
      <c r="F57" s="50"/>
      <c r="G57" s="9"/>
      <c r="H57" s="16"/>
      <c r="I57" s="2"/>
      <c r="J57" s="2"/>
      <c r="K57" s="16"/>
      <c r="L57" s="16"/>
      <c r="M57" s="16"/>
      <c r="N57" s="16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9" customHeight="1" thickBot="1" x14ac:dyDescent="0.3">
      <c r="A58" s="59" t="s">
        <v>113</v>
      </c>
      <c r="B58" s="60"/>
      <c r="C58" s="60"/>
      <c r="D58" s="60"/>
      <c r="E58" s="60"/>
      <c r="F58" s="61"/>
      <c r="G58" s="43"/>
      <c r="H58" s="2"/>
      <c r="I58" s="16"/>
      <c r="J58" s="16"/>
      <c r="K58" s="16"/>
      <c r="L58" s="16"/>
      <c r="M58" s="16"/>
      <c r="N58" s="16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3.75" customHeight="1" x14ac:dyDescent="0.25">
      <c r="A59" s="111"/>
      <c r="B59" s="112"/>
      <c r="C59" s="112"/>
      <c r="D59" s="112"/>
      <c r="E59" s="112"/>
      <c r="F59" s="113"/>
      <c r="G59" s="114"/>
      <c r="H59" s="2"/>
      <c r="I59" s="2"/>
      <c r="J59" s="2"/>
      <c r="K59" s="16"/>
      <c r="L59" s="16"/>
      <c r="M59" s="16"/>
      <c r="N59" s="16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9" customHeight="1" x14ac:dyDescent="0.2">
      <c r="A60" s="38"/>
      <c r="B60" s="38"/>
      <c r="C60" s="38"/>
      <c r="D60" s="38"/>
      <c r="E60" s="38"/>
      <c r="F60" s="38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9" customHeight="1" x14ac:dyDescent="0.2">
      <c r="A61" s="38"/>
      <c r="B61" s="38"/>
      <c r="C61" s="38"/>
      <c r="D61" s="38"/>
      <c r="E61" s="38"/>
      <c r="F61" s="38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9" customHeight="1" x14ac:dyDescent="0.25">
      <c r="A62" s="11"/>
      <c r="B62" s="11"/>
      <c r="C62" s="4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9" customHeight="1" x14ac:dyDescent="0.25">
      <c r="A63" s="11"/>
      <c r="B63" s="45"/>
      <c r="C63" s="45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9" customHeight="1" x14ac:dyDescent="0.25">
      <c r="A64" s="11"/>
      <c r="B64" s="45"/>
      <c r="C64" s="45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9" customHeight="1" x14ac:dyDescent="0.25">
      <c r="A65" s="11"/>
      <c r="B65" s="45"/>
      <c r="C65" s="45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9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9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9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9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9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9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9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  <row r="60792" spans="8:9" x14ac:dyDescent="0.2">
      <c r="H60792"/>
      <c r="I60792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2021-11-22T13:12:10Z</dcterms:created>
  <dcterms:modified xsi:type="dcterms:W3CDTF">2022-03-16T02:19:56Z</dcterms:modified>
</cp:coreProperties>
</file>