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5" i="4"/>
  <c r="G6" i="4"/>
  <c r="G7" i="4"/>
  <c r="G8" i="4"/>
  <c r="G11" i="4"/>
  <c r="G12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J28" i="6"/>
  <c r="K28" i="6" s="1"/>
  <c r="D27" i="6"/>
  <c r="T27" i="6" s="1"/>
  <c r="J27" i="6"/>
  <c r="D26" i="6"/>
  <c r="T26" i="6" s="1"/>
  <c r="G26" i="6"/>
  <c r="L26" i="6" s="1"/>
  <c r="J26" i="6"/>
  <c r="K26" i="6" s="1"/>
  <c r="D25" i="6"/>
  <c r="T25" i="6" s="1"/>
  <c r="J25" i="6"/>
  <c r="J14" i="6"/>
  <c r="K14" i="6" s="1"/>
  <c r="M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8" i="6" s="1"/>
  <c r="L36" i="6"/>
  <c r="L28" i="6"/>
  <c r="L14" i="6"/>
  <c r="D35" i="6"/>
  <c r="T35" i="6" s="1"/>
  <c r="J35" i="6"/>
  <c r="J34" i="6"/>
  <c r="J33" i="6"/>
  <c r="K33" i="6" s="1"/>
  <c r="J32" i="6"/>
  <c r="J30" i="6"/>
  <c r="J15" i="6"/>
  <c r="D10" i="6"/>
  <c r="T10" i="6" s="1"/>
  <c r="G10" i="6"/>
  <c r="L10" i="6"/>
  <c r="J10" i="6"/>
  <c r="M10" i="6" s="1"/>
  <c r="K10" i="6"/>
  <c r="J7" i="6"/>
  <c r="H30" i="7"/>
  <c r="H13" i="7"/>
  <c r="H36" i="6"/>
  <c r="O36" i="6" s="1"/>
  <c r="R36" i="6"/>
  <c r="D34" i="6"/>
  <c r="T34" i="6" s="1"/>
  <c r="D33" i="6"/>
  <c r="T33" i="6" s="1"/>
  <c r="G33" i="6"/>
  <c r="H10" i="6"/>
  <c r="O10" i="6" s="1"/>
  <c r="R10" i="6"/>
  <c r="H9" i="6"/>
  <c r="O9" i="6" s="1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 s="1"/>
  <c r="C27" i="4"/>
  <c r="G23" i="3"/>
  <c r="H23" i="3"/>
  <c r="G22" i="3"/>
  <c r="H22" i="3" s="1"/>
  <c r="H24" i="3" s="1"/>
  <c r="G21" i="3"/>
  <c r="H21" i="3"/>
  <c r="G20" i="3"/>
  <c r="H20" i="3"/>
  <c r="G24" i="3"/>
  <c r="D32" i="6"/>
  <c r="T32" i="6" s="1"/>
  <c r="H12" i="7"/>
  <c r="F27" i="7"/>
  <c r="D7" i="5"/>
  <c r="E7" i="5" s="1"/>
  <c r="H20" i="7"/>
  <c r="H14" i="7"/>
  <c r="H10" i="7"/>
  <c r="H9" i="7"/>
  <c r="H8" i="7"/>
  <c r="H7" i="7"/>
  <c r="H31" i="7"/>
  <c r="H28" i="7"/>
  <c r="H27" i="7"/>
  <c r="H26" i="7"/>
  <c r="H25" i="7"/>
  <c r="H24" i="7"/>
  <c r="D30" i="6"/>
  <c r="T30" i="6" s="1"/>
  <c r="H28" i="6"/>
  <c r="O28" i="6" s="1"/>
  <c r="G30" i="6"/>
  <c r="H30" i="6"/>
  <c r="O30" i="6" s="1"/>
  <c r="H14" i="6"/>
  <c r="O14" i="6" s="1"/>
  <c r="E10" i="5"/>
  <c r="E9" i="5"/>
  <c r="E6" i="5"/>
  <c r="K30" i="6"/>
  <c r="L30" i="6"/>
  <c r="M30" i="6" s="1"/>
  <c r="H26" i="6"/>
  <c r="O26" i="6" s="1"/>
  <c r="R28" i="6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G23" i="4"/>
  <c r="D26" i="1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 s="1"/>
  <c r="G38" i="3"/>
  <c r="H38" i="3"/>
  <c r="G37" i="3"/>
  <c r="H37" i="3" s="1"/>
  <c r="G36" i="3"/>
  <c r="H36" i="3" s="1"/>
  <c r="G31" i="3"/>
  <c r="H31" i="3" s="1"/>
  <c r="G30" i="3"/>
  <c r="H30" i="3"/>
  <c r="G29" i="3"/>
  <c r="H29" i="3" s="1"/>
  <c r="H32" i="3" s="1"/>
  <c r="G28" i="3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H28" i="3"/>
  <c r="E20" i="1"/>
  <c r="E35" i="1"/>
  <c r="E35" i="9" s="1"/>
  <c r="E30" i="1"/>
  <c r="E31" i="1"/>
  <c r="E25" i="1"/>
  <c r="H6" i="8"/>
  <c r="H40" i="3" l="1"/>
  <c r="C24" i="3"/>
  <c r="M26" i="6"/>
  <c r="G16" i="3"/>
  <c r="C16" i="3" s="1"/>
  <c r="R30" i="6"/>
  <c r="E41" i="1"/>
  <c r="C41" i="9"/>
  <c r="F25" i="1"/>
  <c r="F25" i="9" s="1"/>
  <c r="E25" i="9"/>
  <c r="G32" i="3"/>
  <c r="M8" i="6"/>
  <c r="G8" i="3"/>
  <c r="K34" i="6"/>
  <c r="M34" i="6" s="1"/>
  <c r="L35" i="6"/>
  <c r="F31" i="1"/>
  <c r="F31" i="9" s="1"/>
  <c r="E31" i="9"/>
  <c r="F30" i="1"/>
  <c r="F30" i="9" s="1"/>
  <c r="E30" i="9"/>
  <c r="F20" i="1"/>
  <c r="F20" i="9" s="1"/>
  <c r="E20" i="9"/>
  <c r="R26" i="6"/>
  <c r="G32" i="6"/>
  <c r="R8" i="6"/>
  <c r="G34" i="6"/>
  <c r="L34" i="6" s="1"/>
  <c r="G35" i="6"/>
  <c r="K25" i="6"/>
  <c r="H25" i="6"/>
  <c r="L33" i="6"/>
  <c r="M33" i="6" s="1"/>
  <c r="H33" i="6"/>
  <c r="L29" i="6"/>
  <c r="G40" i="3"/>
  <c r="E26" i="1"/>
  <c r="E26" i="9" s="1"/>
  <c r="D26" i="9"/>
  <c r="R14" i="6"/>
  <c r="R9" i="6"/>
  <c r="M28" i="6"/>
  <c r="G25" i="6"/>
  <c r="L25" i="6" s="1"/>
  <c r="G27" i="6"/>
  <c r="K27" i="6" s="1"/>
  <c r="G31" i="6"/>
  <c r="K31" i="6" s="1"/>
  <c r="H32" i="7"/>
  <c r="D19" i="1" s="1"/>
  <c r="D19" i="9" s="1"/>
  <c r="C10" i="1"/>
  <c r="C10" i="9" s="1"/>
  <c r="B9" i="9"/>
  <c r="M36" i="6"/>
  <c r="G29" i="6"/>
  <c r="H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35" i="1"/>
  <c r="F35" i="9" s="1"/>
  <c r="C9" i="1"/>
  <c r="C8" i="1"/>
  <c r="C8" i="9" s="1"/>
  <c r="U33" i="6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U13" i="6"/>
  <c r="U29" i="6"/>
  <c r="U14" i="6"/>
  <c r="U31" i="6"/>
  <c r="E18" i="1"/>
  <c r="E18" i="9" s="1"/>
  <c r="U34" i="6"/>
  <c r="B13" i="6"/>
  <c r="D13" i="6" s="1"/>
  <c r="T13" i="6" s="1"/>
  <c r="U8" i="6"/>
  <c r="V8" i="6" s="1"/>
  <c r="U15" i="6"/>
  <c r="U28" i="6"/>
  <c r="V28" i="6" s="1"/>
  <c r="U30" i="6"/>
  <c r="V30" i="6" s="1"/>
  <c r="U36" i="6"/>
  <c r="V36" i="6" s="1"/>
  <c r="C12" i="6"/>
  <c r="D12" i="6" s="1"/>
  <c r="T12" i="6" s="1"/>
  <c r="H33" i="7" l="1"/>
  <c r="M25" i="6"/>
  <c r="L32" i="6"/>
  <c r="H32" i="6"/>
  <c r="K32" i="6"/>
  <c r="O25" i="6"/>
  <c r="R25" i="6"/>
  <c r="V25" i="6" s="1"/>
  <c r="H27" i="6"/>
  <c r="D39" i="1" s="1"/>
  <c r="D39" i="9" s="1"/>
  <c r="F41" i="1"/>
  <c r="F41" i="9" s="1"/>
  <c r="E41" i="9"/>
  <c r="L31" i="6"/>
  <c r="M31" i="6" s="1"/>
  <c r="H31" i="6"/>
  <c r="C40" i="3"/>
  <c r="D24" i="1" s="1"/>
  <c r="D24" i="9" s="1"/>
  <c r="C24" i="1"/>
  <c r="C24" i="9" s="1"/>
  <c r="C21" i="1"/>
  <c r="C8" i="3"/>
  <c r="D21" i="1" s="1"/>
  <c r="D21" i="9" s="1"/>
  <c r="G10" i="1"/>
  <c r="C9" i="9"/>
  <c r="H35" i="6"/>
  <c r="K35" i="6"/>
  <c r="M35" i="6" s="1"/>
  <c r="L27" i="6"/>
  <c r="M27" i="6" s="1"/>
  <c r="H34" i="6"/>
  <c r="V14" i="6"/>
  <c r="V9" i="6"/>
  <c r="F26" i="1"/>
  <c r="F26" i="9" s="1"/>
  <c r="O29" i="6"/>
  <c r="R29" i="6"/>
  <c r="V29" i="6" s="1"/>
  <c r="O33" i="6"/>
  <c r="V33" i="6" s="1"/>
  <c r="R33" i="6"/>
  <c r="C32" i="3"/>
  <c r="D23" i="1" s="1"/>
  <c r="D23" i="9" s="1"/>
  <c r="C23" i="1"/>
  <c r="C23" i="9" s="1"/>
  <c r="K29" i="6"/>
  <c r="M29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4" i="6" l="1"/>
  <c r="R34" i="6"/>
  <c r="M32" i="6"/>
  <c r="O35" i="6"/>
  <c r="R35" i="6"/>
  <c r="V35" i="6"/>
  <c r="O32" i="6"/>
  <c r="V32" i="6" s="1"/>
  <c r="R32" i="6"/>
  <c r="C21" i="9"/>
  <c r="E21" i="1"/>
  <c r="O27" i="6"/>
  <c r="V27" i="6" s="1"/>
  <c r="R27" i="6"/>
  <c r="O31" i="6"/>
  <c r="R31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V31" i="6" l="1"/>
  <c r="E21" i="9"/>
  <c r="F21" i="1"/>
  <c r="F21" i="9" s="1"/>
  <c r="V34" i="6"/>
  <c r="E39" i="1" s="1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9" l="1"/>
  <c r="F39" i="1"/>
  <c r="F39" i="9" s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/>
  <c r="E44" i="9" s="1"/>
  <c r="F23" i="1" l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<sst xmlns="http://schemas.openxmlformats.org/spreadsheetml/2006/main" count="460" uniqueCount="244">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</sst>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8" fillId="2" borderId="0" xfId="9" applyFont="1" applyFill="1" applyProtection="1">
      <protection locked="0"/>
    </xf>
    <xf numFmtId="0" fontId="1" fillId="2" borderId="0" xfId="0" applyFont="1" applyFill="1" applyProtection="1"/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8" fillId="2" borderId="0" xfId="9" applyFont="1" applyFill="1" applyBorder="1" applyProtection="1">
      <protection locked="0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610</v>
      </c>
      <c r="D14" s="328">
        <f>Budget!D14</f>
        <v>1.25</v>
      </c>
      <c r="E14" s="35">
        <f>Budget!E14</f>
        <v>247.81249999999997</v>
      </c>
      <c r="F14" s="266">
        <f>Budget!F14</f>
        <v>9912.4999999999982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640</v>
      </c>
      <c r="D15" s="328">
        <f>Budget!D15</f>
        <v>1.45</v>
      </c>
      <c r="E15" s="35">
        <f>Budget!E15</f>
        <v>394.4</v>
      </c>
      <c r="F15" s="266">
        <f>Budget!F15</f>
        <v>15776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697.21249999999998</v>
      </c>
      <c r="F16" s="270">
        <f>Budget!F16</f>
        <v>27888.5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0.75</v>
      </c>
      <c r="D19" s="35">
        <f>Budget!D19</f>
        <v>137.15</v>
      </c>
      <c r="E19" s="35">
        <f>Budget!E19</f>
        <v>102.86250000000001</v>
      </c>
      <c r="F19" s="266">
        <f>Budget!F19</f>
        <v>4114.5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0</v>
      </c>
      <c r="D20" s="328">
        <f>Budget!D20</f>
        <v>60</v>
      </c>
      <c r="E20" s="35">
        <f>Budget!E20</f>
        <v>0</v>
      </c>
      <c r="F20" s="266">
        <f>Budget!F20</f>
        <v>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495</v>
      </c>
      <c r="D21" s="272">
        <f>Budget!D21</f>
        <v>9.5000000000000001E-2</v>
      </c>
      <c r="E21" s="35">
        <f>Budget!E21</f>
        <v>47.024999999999999</v>
      </c>
      <c r="F21" s="266">
        <f>Budget!F21</f>
        <v>1881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675</v>
      </c>
      <c r="D22" s="272">
        <f>Budget!D22</f>
        <v>9.5000000000000001E-2</v>
      </c>
      <c r="E22" s="35">
        <f>Budget!E22</f>
        <v>6.4125000000000005</v>
      </c>
      <c r="F22" s="266">
        <f>Budget!F22</f>
        <v>256.5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241.58125000000001</v>
      </c>
      <c r="F32" s="270">
        <f>Budget!F32</f>
        <v>9663.25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241.58125000000001</v>
      </c>
      <c r="D33" s="185">
        <f>Budget!D33</f>
        <v>5.5E-2</v>
      </c>
      <c r="E33" s="35">
        <f>Budget!E33</f>
        <v>6.6434843750000008</v>
      </c>
      <c r="F33" s="266">
        <f>Budget!F33</f>
        <v>265.73937500000005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40.81</v>
      </c>
      <c r="E34" s="35">
        <f>Budget!E34</f>
        <v>34.688499999999998</v>
      </c>
      <c r="F34" s="266">
        <f>Budget!F34</f>
        <v>1387.54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282.913234375</v>
      </c>
      <c r="F36" s="270">
        <f>Budget!F36</f>
        <v>11316.529374999998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414.29926562499998</v>
      </c>
      <c r="F37" s="270">
        <f>Budget!F37</f>
        <v>16571.970625000002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168.02441658464554</v>
      </c>
      <c r="F42" s="330">
        <f>Budget!F42</f>
        <v>6720.9766633858235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729.44837459996711</v>
      </c>
      <c r="E43" s="35">
        <f>Budget!E43</f>
        <v>130.95115573947825</v>
      </c>
      <c r="F43" s="266">
        <f>Budget!F43</f>
        <v>5238.0462295791303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377.22600477983269</v>
      </c>
      <c r="F44" s="270">
        <f>Budget!F44</f>
        <v>15089.040191193308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660.13923915483269</v>
      </c>
      <c r="F45" s="270">
        <f>Budget!F45</f>
        <v>26405.569566193306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37.073260845167283</v>
      </c>
      <c r="F46" s="278">
        <f>Budget!F46</f>
        <v>1482.9304338066941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5" t="s">
        <v>243</v>
      </c>
      <c r="B1" s="335"/>
      <c r="C1" s="335"/>
      <c r="D1" s="335"/>
      <c r="E1" s="335"/>
      <c r="F1" s="335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0" t="s">
        <v>132</v>
      </c>
      <c r="E3" s="341"/>
      <c r="F3" s="341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0" t="s">
        <v>143</v>
      </c>
      <c r="E4" s="341"/>
      <c r="F4" s="341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0" t="s">
        <v>144</v>
      </c>
      <c r="E5" s="341"/>
      <c r="F5" s="341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610</v>
      </c>
      <c r="D14" s="189">
        <v>1.25</v>
      </c>
      <c r="E14" s="33">
        <f>C14*D14*(F7/B2)</f>
        <v>247.81249999999997</v>
      </c>
      <c r="F14" s="16">
        <f>E14*$B$2</f>
        <v>9912.4999999999982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640</v>
      </c>
      <c r="D15" s="189">
        <v>1.45</v>
      </c>
      <c r="E15" s="33">
        <f>C15*D15*(F8/B2)</f>
        <v>394.4</v>
      </c>
      <c r="F15" s="16">
        <f>E15*$B$2</f>
        <v>15776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697.21249999999998</v>
      </c>
      <c r="F16" s="17">
        <f>IF($C$7&gt;=0,SUM(F13:F15),"Error")</f>
        <v>27888.5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42" t="s">
        <v>205</v>
      </c>
      <c r="H18" s="342"/>
      <c r="I18" s="342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0.75</v>
      </c>
      <c r="D19" s="33">
        <f>Grass!H32</f>
        <v>137.15</v>
      </c>
      <c r="E19" s="33">
        <f>C19*D19</f>
        <v>102.86250000000001</v>
      </c>
      <c r="F19" s="16">
        <f t="shared" si="0"/>
        <v>4114.5</v>
      </c>
      <c r="G19" s="338" t="s">
        <v>206</v>
      </c>
      <c r="H19" s="338"/>
      <c r="I19" s="338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0</v>
      </c>
      <c r="D20" s="189">
        <v>60</v>
      </c>
      <c r="E20" s="33">
        <f>C20*D20</f>
        <v>0</v>
      </c>
      <c r="F20" s="16">
        <f t="shared" si="0"/>
        <v>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495</v>
      </c>
      <c r="D21" s="72">
        <f>Feed!C8</f>
        <v>9.5000000000000001E-2</v>
      </c>
      <c r="E21" s="33">
        <f t="shared" ref="E21" si="1">C21*D21</f>
        <v>47.024999999999999</v>
      </c>
      <c r="F21" s="16">
        <f t="shared" si="0"/>
        <v>1881</v>
      </c>
      <c r="G21" s="338" t="s">
        <v>207</v>
      </c>
      <c r="H21" s="338"/>
      <c r="I21" s="338"/>
      <c r="J21" s="338"/>
      <c r="K21" s="338"/>
      <c r="L21" s="338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675</v>
      </c>
      <c r="D22" s="72">
        <f>IF(C5+C41&gt;0,Feed!C16*(C5/(C5+C41))+Feed!C24*(C41/(C5+C41)),0)</f>
        <v>9.5000000000000001E-2</v>
      </c>
      <c r="E22" s="33">
        <f>C22*D22*(C5+C41)</f>
        <v>6.4125000000000005</v>
      </c>
      <c r="F22" s="16">
        <f t="shared" si="0"/>
        <v>256.5</v>
      </c>
      <c r="G22" s="338" t="s">
        <v>208</v>
      </c>
      <c r="H22" s="338"/>
      <c r="I22" s="338"/>
      <c r="J22" s="338"/>
      <c r="K22" s="338"/>
      <c r="L22" s="338"/>
      <c r="M22" s="3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8" t="s">
        <v>209</v>
      </c>
      <c r="H23" s="338"/>
      <c r="I23" s="338"/>
      <c r="J23" s="338"/>
      <c r="K23" s="338"/>
      <c r="L23" s="338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8" t="s">
        <v>210</v>
      </c>
      <c r="H24" s="338"/>
      <c r="I24" s="338"/>
      <c r="J24" s="338"/>
      <c r="K24" s="338"/>
      <c r="L24" s="338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8" t="s">
        <v>211</v>
      </c>
      <c r="H26" s="338"/>
      <c r="I26" s="338"/>
      <c r="J26" s="338"/>
      <c r="K26" s="338"/>
      <c r="L26" s="338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8" t="s">
        <v>212</v>
      </c>
      <c r="H27" s="338"/>
      <c r="I27" s="338"/>
      <c r="J27" s="338"/>
      <c r="K27" s="338"/>
      <c r="L27" s="338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8" t="s">
        <v>213</v>
      </c>
      <c r="H28" s="338"/>
      <c r="I28" s="338"/>
      <c r="J28" s="338"/>
      <c r="K28" s="338"/>
      <c r="L28" s="338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8" t="s">
        <v>214</v>
      </c>
      <c r="H29" s="338"/>
      <c r="I29" s="338"/>
      <c r="J29" s="338"/>
      <c r="K29" s="338"/>
      <c r="L29" s="338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9"/>
      <c r="H30" s="339"/>
      <c r="I30" s="339"/>
      <c r="J30" s="339"/>
      <c r="K30" s="339"/>
      <c r="L30" s="339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9"/>
      <c r="H31" s="339"/>
      <c r="I31" s="339"/>
      <c r="J31" s="339"/>
      <c r="K31" s="339"/>
      <c r="L31" s="339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241.58125000000001</v>
      </c>
      <c r="F32" s="17">
        <f>SUM(F18:F31)</f>
        <v>9663.25</v>
      </c>
      <c r="G32" s="339"/>
      <c r="H32" s="339"/>
      <c r="I32" s="339"/>
      <c r="J32" s="339"/>
      <c r="K32" s="339"/>
      <c r="L32" s="339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241.58125000000001</v>
      </c>
      <c r="D33" s="169">
        <v>5.5E-2</v>
      </c>
      <c r="E33" s="33">
        <f>C33*(D33*(B33/12))</f>
        <v>6.6434843750000008</v>
      </c>
      <c r="F33" s="16">
        <f>E33*$B$2</f>
        <v>265.73937500000005</v>
      </c>
      <c r="G33" s="339"/>
      <c r="H33" s="339"/>
      <c r="I33" s="339"/>
      <c r="J33" s="339"/>
      <c r="K33" s="339"/>
      <c r="L33" s="339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40.81</v>
      </c>
      <c r="E34" s="33">
        <f>C34*D34</f>
        <v>34.688499999999998</v>
      </c>
      <c r="F34" s="16">
        <f>E34*$B$2</f>
        <v>1387.54</v>
      </c>
      <c r="G34" s="338" t="s">
        <v>215</v>
      </c>
      <c r="H34" s="338"/>
      <c r="I34" s="338"/>
      <c r="J34" s="338"/>
      <c r="K34" s="338"/>
      <c r="L34" s="338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9"/>
      <c r="H35" s="339"/>
      <c r="I35" s="339"/>
      <c r="J35" s="339"/>
      <c r="K35" s="339"/>
      <c r="L35" s="339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282.913234375</v>
      </c>
      <c r="F36" s="17">
        <f>SUM(F32:F35)</f>
        <v>11316.529374999998</v>
      </c>
      <c r="G36" s="339"/>
      <c r="H36" s="339"/>
      <c r="I36" s="339"/>
      <c r="J36" s="339"/>
      <c r="K36" s="339"/>
      <c r="L36" s="339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414.29926562499998</v>
      </c>
      <c r="F37" s="17">
        <f>F16-F36</f>
        <v>16571.970625000002</v>
      </c>
      <c r="G37" s="339"/>
      <c r="H37" s="339"/>
      <c r="I37" s="339"/>
      <c r="J37" s="339"/>
      <c r="K37" s="339"/>
      <c r="L37" s="339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37" t="s">
        <v>217</v>
      </c>
      <c r="H39" s="337"/>
      <c r="I39" s="337"/>
      <c r="J39" s="337"/>
      <c r="K39" s="337"/>
      <c r="L39" s="337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8" t="s">
        <v>221</v>
      </c>
      <c r="H40" s="338"/>
      <c r="I40" s="338"/>
      <c r="J40" s="338"/>
      <c r="K40" s="338"/>
      <c r="L40" s="338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6"/>
      <c r="H41" s="336"/>
      <c r="I41" s="336"/>
      <c r="J41" s="336"/>
      <c r="K41" s="336"/>
      <c r="L41" s="336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168.02441658464554</v>
      </c>
      <c r="F42" s="71">
        <f>F16-F36-SUM(F39:F41)</f>
        <v>6720.9766633858235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729.44837459996711</v>
      </c>
      <c r="E43" s="33">
        <f>SUM(Buildings_Equipment!V7:V15)</f>
        <v>130.95115573947825</v>
      </c>
      <c r="F43" s="16">
        <f>E43*$B$2</f>
        <v>5238.0462295791303</v>
      </c>
      <c r="G43" s="337" t="s">
        <v>216</v>
      </c>
      <c r="H43" s="337"/>
      <c r="I43" s="337"/>
      <c r="J43" s="337"/>
      <c r="K43" s="337"/>
      <c r="L43" s="337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377.22600477983269</v>
      </c>
      <c r="F44" s="17">
        <f>SUM(F39:F41)+F43</f>
        <v>15089.040191193308</v>
      </c>
      <c r="G44" s="336"/>
      <c r="H44" s="336"/>
      <c r="I44" s="336"/>
      <c r="J44" s="336"/>
      <c r="K44" s="336"/>
      <c r="L44" s="336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660.13923915483269</v>
      </c>
      <c r="F45" s="17">
        <f>F36+F44</f>
        <v>26405.569566193306</v>
      </c>
      <c r="G45" s="336"/>
      <c r="H45" s="336"/>
      <c r="I45" s="336"/>
      <c r="J45" s="336"/>
      <c r="K45" s="336"/>
      <c r="L45" s="336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37.073260845167283</v>
      </c>
      <c r="F46" s="17">
        <f>F16-F45</f>
        <v>1482.9304338066941</v>
      </c>
      <c r="G46" s="336"/>
      <c r="H46" s="336"/>
      <c r="I46" s="336"/>
      <c r="J46" s="336"/>
      <c r="K46" s="336"/>
      <c r="L46" s="336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opLeftCell="A8" zoomScaleNormal="100" workbookViewId="0">
      <selection activeCell="A4" sqref="A4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5.5</v>
      </c>
      <c r="G4" s="141">
        <f>F4*E4</f>
        <v>495</v>
      </c>
      <c r="H4" s="143">
        <f t="shared" ref="H4:H7" si="0">IF(G4&gt;0,G4*(C4/D4),0)</f>
        <v>47.024999999999999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495</v>
      </c>
      <c r="H8" s="144">
        <f>SUM(H4:H7)</f>
        <v>47.024999999999999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4.5</v>
      </c>
      <c r="G12" s="141">
        <f t="shared" ref="G12:G15" si="2">F12*E12</f>
        <v>675</v>
      </c>
      <c r="H12" s="143">
        <f t="shared" ref="H12:H15" si="3">IF(G12&gt;0,G12*(C12/D12),0)</f>
        <v>64.125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675</v>
      </c>
      <c r="H16" s="144">
        <f>SUM(H12:H15)</f>
        <v>64.125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4.5</v>
      </c>
      <c r="G20" s="141">
        <f t="shared" ref="G20:G23" si="4">F20*E20</f>
        <v>675</v>
      </c>
      <c r="H20" s="143">
        <f t="shared" ref="H20:H23" si="5">IF(G20&gt;0,G20*(C20/D20),0)</f>
        <v>64.125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675</v>
      </c>
      <c r="H24" s="144">
        <f>SUM(H20:H23)</f>
        <v>64.125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E20" sqref="E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0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F27" sqref="F27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49" t="s">
        <v>56</v>
      </c>
      <c r="B4" s="349"/>
      <c r="C4" s="349"/>
      <c r="D4" s="349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0" t="s">
        <v>97</v>
      </c>
      <c r="B5" s="351"/>
      <c r="C5" s="351"/>
      <c r="D5" s="351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2" t="s">
        <v>98</v>
      </c>
      <c r="B6" s="353"/>
      <c r="C6" s="353"/>
      <c r="D6" s="353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7" t="s">
        <v>240</v>
      </c>
      <c r="B7" s="348"/>
      <c r="C7" s="348"/>
      <c r="D7" s="348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7" t="s">
        <v>241</v>
      </c>
      <c r="B8" s="348"/>
      <c r="C8" s="348"/>
      <c r="D8" s="348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7" t="s">
        <v>242</v>
      </c>
      <c r="B9" s="348"/>
      <c r="C9" s="348"/>
      <c r="D9" s="348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7" t="s">
        <v>222</v>
      </c>
      <c r="B10" s="348"/>
      <c r="C10" s="348"/>
      <c r="D10" s="348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7" t="s">
        <v>192</v>
      </c>
      <c r="B12" s="348"/>
      <c r="C12" s="348"/>
      <c r="D12" s="348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7" t="s">
        <v>66</v>
      </c>
      <c r="B14" s="348"/>
      <c r="C14" s="348"/>
      <c r="D14" s="348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37" t="s">
        <v>220</v>
      </c>
      <c r="J17" s="337"/>
      <c r="K17" s="337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4" t="s">
        <v>102</v>
      </c>
      <c r="G20" s="354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49" t="s">
        <v>56</v>
      </c>
      <c r="B21" s="355"/>
      <c r="C21" s="355"/>
      <c r="D21" s="355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0" t="s">
        <v>97</v>
      </c>
      <c r="B22" s="351"/>
      <c r="C22" s="351"/>
      <c r="D22" s="351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2" t="s">
        <v>98</v>
      </c>
      <c r="B23" s="353"/>
      <c r="C23" s="353"/>
      <c r="D23" s="353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7" t="s">
        <v>240</v>
      </c>
      <c r="B24" s="348"/>
      <c r="C24" s="348"/>
      <c r="D24" s="348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7" t="s">
        <v>241</v>
      </c>
      <c r="B25" s="348"/>
      <c r="C25" s="348"/>
      <c r="D25" s="348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7" t="s">
        <v>242</v>
      </c>
      <c r="B26" s="348"/>
      <c r="C26" s="348"/>
      <c r="D26" s="348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7" t="s">
        <v>222</v>
      </c>
      <c r="B27" s="348"/>
      <c r="C27" s="348"/>
      <c r="D27" s="348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7" t="s">
        <v>103</v>
      </c>
      <c r="B28" s="348"/>
      <c r="C28" s="348"/>
      <c r="D28" s="348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7" t="s">
        <v>99</v>
      </c>
      <c r="B29" s="348"/>
      <c r="C29" s="348"/>
      <c r="D29" s="348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56" t="s">
        <v>105</v>
      </c>
      <c r="B32" s="357"/>
      <c r="C32" s="357"/>
      <c r="D32" s="357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56" t="s">
        <v>106</v>
      </c>
      <c r="B33" s="357"/>
      <c r="C33" s="357"/>
      <c r="D33" s="357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A32:D32"/>
    <mergeCell ref="A33:D33"/>
    <mergeCell ref="A25:D25"/>
    <mergeCell ref="A26:D26"/>
    <mergeCell ref="A27:D27"/>
    <mergeCell ref="A28:D28"/>
    <mergeCell ref="A29:D29"/>
    <mergeCell ref="F20:G20"/>
    <mergeCell ref="A21:D21"/>
    <mergeCell ref="A22:D22"/>
    <mergeCell ref="A23:D23"/>
    <mergeCell ref="A24:D24"/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820.25</v>
      </c>
      <c r="D5" s="244">
        <v>0.04</v>
      </c>
      <c r="E5" s="107">
        <f>D5*C5</f>
        <v>32.81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40.81</v>
      </c>
      <c r="F11" s="361" t="s">
        <v>220</v>
      </c>
      <c r="G11" s="338"/>
      <c r="H11" s="338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16004</v>
      </c>
      <c r="D11" s="16">
        <f t="shared" ref="D11" si="12">B11*C11</f>
        <v>16728.69768444185</v>
      </c>
      <c r="E11" s="163">
        <v>30</v>
      </c>
      <c r="F11" s="166">
        <v>0</v>
      </c>
      <c r="G11" s="16">
        <f t="shared" si="3"/>
        <v>0</v>
      </c>
      <c r="H11" s="16">
        <f t="shared" si="4"/>
        <v>8364.3488422209248</v>
      </c>
      <c r="I11" s="169">
        <v>4.7500000000000001E-2</v>
      </c>
      <c r="J11" s="133">
        <f t="shared" si="5"/>
        <v>6.3209453946024868E-2</v>
      </c>
      <c r="K11" s="16">
        <f t="shared" si="6"/>
        <v>1057.4118458616999</v>
      </c>
      <c r="L11" s="16">
        <f t="shared" si="7"/>
        <v>557.62325614806161</v>
      </c>
      <c r="M11" s="16">
        <f t="shared" si="8"/>
        <v>499.78858971363832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76.952009348432512</v>
      </c>
      <c r="S11" s="305">
        <v>0.01</v>
      </c>
      <c r="T11" s="8">
        <f t="shared" si="10"/>
        <v>167.28697684441849</v>
      </c>
      <c r="U11" s="4">
        <f t="shared" si="1"/>
        <v>40</v>
      </c>
      <c r="V11" s="8">
        <f t="shared" si="11"/>
        <v>32.541270801363773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16004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5944.2966342220934</v>
      </c>
      <c r="C15" s="165">
        <v>0.25</v>
      </c>
      <c r="D15" s="58">
        <f t="shared" si="2"/>
        <v>1486.0741585555234</v>
      </c>
      <c r="E15" s="167">
        <v>15</v>
      </c>
      <c r="F15" s="168">
        <v>0</v>
      </c>
      <c r="G15" s="58">
        <f t="shared" si="3"/>
        <v>0</v>
      </c>
      <c r="H15" s="58">
        <f t="shared" si="4"/>
        <v>743.03707927776168</v>
      </c>
      <c r="I15" s="170">
        <v>4.7500000000000001E-2</v>
      </c>
      <c r="J15" s="134">
        <f t="shared" si="5"/>
        <v>9.4721134410869295E-2</v>
      </c>
      <c r="K15" s="58">
        <f t="shared" si="6"/>
        <v>140.76263011705723</v>
      </c>
      <c r="L15" s="58">
        <f t="shared" si="7"/>
        <v>99.071610570368222</v>
      </c>
      <c r="M15" s="58">
        <f t="shared" si="8"/>
        <v>41.691019546689006</v>
      </c>
      <c r="N15" s="306">
        <v>0.01</v>
      </c>
      <c r="O15" s="58">
        <f t="shared" si="9"/>
        <v>7.4303707927776168</v>
      </c>
      <c r="P15" s="168">
        <v>0.2</v>
      </c>
      <c r="Q15" s="165">
        <v>46</v>
      </c>
      <c r="R15" s="63">
        <f t="shared" si="0"/>
        <v>6.8359411293554073</v>
      </c>
      <c r="S15" s="306">
        <v>0.01</v>
      </c>
      <c r="T15" s="63">
        <f t="shared" si="10"/>
        <v>14.860741585555234</v>
      </c>
      <c r="U15" s="36">
        <f t="shared" si="1"/>
        <v>40</v>
      </c>
      <c r="V15" s="63">
        <f t="shared" si="11"/>
        <v>4.247242090618637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71501.704608998669</v>
      </c>
      <c r="I45" s="12"/>
      <c r="J45" s="12"/>
      <c r="K45" s="53">
        <f t="shared" ref="K45:O45" si="37">SUM(K7:K15)+SUM(K25:K36)</f>
        <v>10613.624257692767</v>
      </c>
      <c r="L45" s="53">
        <f t="shared" si="37"/>
        <v>6737.2405667184294</v>
      </c>
      <c r="M45" s="53">
        <f t="shared" si="37"/>
        <v>3876.3836909743368</v>
      </c>
      <c r="N45" s="53"/>
      <c r="O45" s="53">
        <f t="shared" si="37"/>
        <v>585.0135576677776</v>
      </c>
      <c r="P45" s="12"/>
      <c r="Q45" s="12"/>
      <c r="R45" s="53">
        <f t="shared" ref="R45:T45" si="38">SUM(R7:R15)+SUM(R25:R36)</f>
        <v>657.81568240278784</v>
      </c>
      <c r="S45" s="53"/>
      <c r="T45" s="53">
        <f t="shared" si="38"/>
        <v>1836.5016934299738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2019-09-25T15:02:52Z</dcterms:modified>
</cp:coreProperties>
</file>