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adaka.DOMAIN\Dropbox\Public\Excel Sheets\"/>
    </mc:Choice>
  </mc:AlternateContent>
  <bookViews>
    <workbookView xWindow="240" yWindow="192" windowWidth="14352" windowHeight="11700"/>
  </bookViews>
  <sheets>
    <sheet name="Chung-Pfost" sheetId="1" r:id="rId1"/>
    <sheet name="Henderson" sheetId="2" r:id="rId2"/>
    <sheet name="Sheet3" sheetId="3" r:id="rId3"/>
    <sheet name="_SSC" sheetId="4" state="veryHidden" r:id="rId4"/>
  </sheets>
  <definedNames>
    <definedName name="_inputcolorcell" hidden="1">'Chung-Pfost'!$H$7</definedName>
    <definedName name="abc">'Chung-Pfost'!$B$15:$B$25</definedName>
    <definedName name="Grain_Type">'Chung-Pfost'!$B$14:$B$25</definedName>
    <definedName name="henderson">Henderson!$A$13:$A$24</definedName>
    <definedName name="type">'Chung-Pfost'!$B$14:$B$25</definedName>
  </definedNames>
  <calcPr calcId="152511"/>
</workbook>
</file>

<file path=xl/calcChain.xml><?xml version="1.0" encoding="utf-8"?>
<calcChain xmlns="http://schemas.openxmlformats.org/spreadsheetml/2006/main">
  <c r="G15" i="1" l="1"/>
  <c r="G16" i="1"/>
  <c r="H16" i="1"/>
  <c r="I16" i="1"/>
  <c r="G17" i="1"/>
  <c r="H17" i="1"/>
  <c r="I17" i="1" s="1"/>
  <c r="G18" i="1"/>
  <c r="H18" i="1"/>
  <c r="I18" i="1" s="1"/>
  <c r="G19" i="1"/>
  <c r="H19" i="1"/>
  <c r="I19" i="1" s="1"/>
  <c r="G20" i="1"/>
  <c r="H20" i="1"/>
  <c r="I20" i="1" s="1"/>
  <c r="G21" i="1"/>
  <c r="H21" i="1"/>
  <c r="I21" i="1" s="1"/>
  <c r="G22" i="1"/>
  <c r="H22" i="1"/>
  <c r="I22" i="1" s="1"/>
  <c r="G23" i="1"/>
  <c r="H23" i="1"/>
  <c r="I23" i="1" s="1"/>
  <c r="G24" i="1"/>
  <c r="H24" i="1"/>
  <c r="I24" i="1" s="1"/>
  <c r="G25" i="1"/>
  <c r="H25" i="1"/>
  <c r="I25" i="1" s="1"/>
  <c r="H15" i="1"/>
  <c r="I15" i="1" s="1"/>
  <c r="J16" i="1" l="1"/>
  <c r="K16" i="1" s="1"/>
  <c r="L16" i="1" s="1"/>
  <c r="C16" i="1" s="1"/>
  <c r="J20" i="1"/>
  <c r="K20" i="1" s="1"/>
  <c r="L20" i="1" s="1"/>
  <c r="C20" i="1" s="1"/>
  <c r="J17" i="1"/>
  <c r="K17" i="1" s="1"/>
  <c r="L17" i="1" s="1"/>
  <c r="C17" i="1" s="1"/>
  <c r="J21" i="1"/>
  <c r="K21" i="1" s="1"/>
  <c r="L21" i="1" s="1"/>
  <c r="C21" i="1" s="1"/>
  <c r="J24" i="1"/>
  <c r="K24" i="1" s="1"/>
  <c r="L24" i="1" s="1"/>
  <c r="C24" i="1" s="1"/>
  <c r="J25" i="1"/>
  <c r="K25" i="1" s="1"/>
  <c r="L25" i="1" s="1"/>
  <c r="C25" i="1" s="1"/>
  <c r="J22" i="1"/>
  <c r="K22" i="1" s="1"/>
  <c r="L22" i="1" s="1"/>
  <c r="C22" i="1" s="1"/>
  <c r="J18" i="1"/>
  <c r="K18" i="1" s="1"/>
  <c r="L18" i="1" s="1"/>
  <c r="C18" i="1" s="1"/>
  <c r="J23" i="1"/>
  <c r="K23" i="1" s="1"/>
  <c r="L23" i="1" s="1"/>
  <c r="C23" i="1" s="1"/>
  <c r="J19" i="1"/>
  <c r="K19" i="1" s="1"/>
  <c r="L19" i="1" s="1"/>
  <c r="C19" i="1" s="1"/>
  <c r="J15" i="1"/>
  <c r="K15" i="1" l="1"/>
  <c r="L15" i="1" s="1"/>
  <c r="C15" i="1" s="1"/>
  <c r="B16" i="2"/>
  <c r="F16" i="2" s="1"/>
  <c r="G9" i="2" s="1"/>
  <c r="P10" i="2"/>
  <c r="B15" i="2"/>
  <c r="F15" i="2" s="1"/>
  <c r="B17" i="2"/>
  <c r="F17" i="2" s="1"/>
  <c r="B18" i="2"/>
  <c r="F18" i="2" s="1"/>
  <c r="B19" i="2"/>
  <c r="F19" i="2" s="1"/>
  <c r="B20" i="2"/>
  <c r="F20" i="2" s="1"/>
  <c r="B21" i="2"/>
  <c r="F21" i="2" s="1"/>
  <c r="B22" i="2"/>
  <c r="F22" i="2" s="1"/>
  <c r="B23" i="2"/>
  <c r="F23" i="2" s="1"/>
  <c r="B24" i="2"/>
  <c r="F24" i="2" s="1"/>
  <c r="B14" i="2"/>
  <c r="F14" i="2" s="1"/>
  <c r="C20" i="2" l="1"/>
  <c r="C21" i="2"/>
  <c r="C22" i="2"/>
  <c r="C23" i="2"/>
  <c r="C24" i="2"/>
  <c r="C19" i="2" l="1"/>
  <c r="C18" i="2"/>
  <c r="C17" i="2"/>
  <c r="C16" i="2"/>
  <c r="C15" i="2"/>
  <c r="C14" i="2"/>
  <c r="H10" i="1" l="1"/>
</calcChain>
</file>

<file path=xl/sharedStrings.xml><?xml version="1.0" encoding="utf-8"?>
<sst xmlns="http://schemas.openxmlformats.org/spreadsheetml/2006/main" count="67" uniqueCount="45">
  <si>
    <t>GRAIN DRYING TIPS FOR ARKANSAS</t>
  </si>
  <si>
    <t>Instructions</t>
  </si>
  <si>
    <t>Grain Type</t>
  </si>
  <si>
    <t>C</t>
  </si>
  <si>
    <t>E</t>
  </si>
  <si>
    <t>F</t>
  </si>
  <si>
    <t>Barley</t>
  </si>
  <si>
    <t>Beans, edible</t>
  </si>
  <si>
    <t>Corn, yellow dent</t>
  </si>
  <si>
    <t>Peanuts, kernel</t>
  </si>
  <si>
    <t>Peanuts, pod</t>
  </si>
  <si>
    <t>Rice, rough</t>
  </si>
  <si>
    <t>Sorghum</t>
  </si>
  <si>
    <t>Soybean</t>
  </si>
  <si>
    <t>Wheat, durum</t>
  </si>
  <si>
    <t>Wheat, hard</t>
  </si>
  <si>
    <t>Wheat, soft</t>
  </si>
  <si>
    <t xml:space="preserve">Reference:  ASABE Standard D245.5 OCT1995 (R2001) </t>
  </si>
  <si>
    <t>Moisture Relationships of Plant-based Agricultural Products.</t>
  </si>
  <si>
    <t>EMC under the current air conditions (%)</t>
  </si>
  <si>
    <t>1-Select grain type from dropdown list:</t>
  </si>
  <si>
    <t xml:space="preserve">2-Enter air temperature (°F): </t>
  </si>
  <si>
    <t>3-Enter air realtive humidity in %:</t>
  </si>
  <si>
    <t>Equilibrium Moisture Content</t>
  </si>
  <si>
    <t>{"IsHide":true,"SheetId":0,"Name":"Sheet3","HiddenRow":0,"VisibleRange":"","SheetTheme":{"TabColor":"","BodyColor":"","BodyImage":""}}</t>
  </si>
  <si>
    <t>4-Click on update</t>
  </si>
  <si>
    <t>N</t>
  </si>
  <si>
    <t>K</t>
  </si>
  <si>
    <t xml:space="preserve">4-Click on update, if necessary </t>
  </si>
  <si>
    <r>
      <rPr>
        <sz val="20"/>
        <color theme="0"/>
        <rFont val="Arial Black"/>
        <family val="2"/>
      </rPr>
      <t>G</t>
    </r>
    <r>
      <rPr>
        <sz val="16"/>
        <color theme="0"/>
        <rFont val="Arial Black"/>
        <family val="2"/>
      </rPr>
      <t xml:space="preserve">RAIN </t>
    </r>
    <r>
      <rPr>
        <sz val="20"/>
        <color theme="0"/>
        <rFont val="Arial Black"/>
        <family val="2"/>
      </rPr>
      <t>D</t>
    </r>
    <r>
      <rPr>
        <sz val="16"/>
        <color theme="0"/>
        <rFont val="Arial Black"/>
        <family val="2"/>
      </rPr>
      <t xml:space="preserve">RYING </t>
    </r>
    <r>
      <rPr>
        <sz val="20"/>
        <color theme="0"/>
        <rFont val="Arial Black"/>
        <family val="2"/>
      </rPr>
      <t>T</t>
    </r>
    <r>
      <rPr>
        <sz val="16"/>
        <color theme="0"/>
        <rFont val="Arial Black"/>
        <family val="2"/>
      </rPr>
      <t xml:space="preserve">IPS FOR </t>
    </r>
    <r>
      <rPr>
        <sz val="20"/>
        <color theme="0"/>
        <rFont val="Arial Black"/>
        <family val="2"/>
      </rPr>
      <t>A</t>
    </r>
    <r>
      <rPr>
        <sz val="16"/>
        <color theme="0"/>
        <rFont val="Arial Black"/>
        <family val="2"/>
      </rPr>
      <t>RKANSAS</t>
    </r>
    <r>
      <rPr>
        <sz val="20"/>
        <color theme="0"/>
        <rFont val="Arial Black"/>
        <family val="2"/>
      </rPr>
      <t xml:space="preserve"> F</t>
    </r>
    <r>
      <rPr>
        <sz val="16"/>
        <color theme="0"/>
        <rFont val="Arial Black"/>
        <family val="2"/>
      </rPr>
      <t>ARMERS</t>
    </r>
  </si>
  <si>
    <t>Sammy Sadaka Ph.D. P.E., Email: ssadaka@uaex.edu</t>
  </si>
  <si>
    <t>{"IsHide":false,"SheetId":0,"Name":"Chung-Pfost","HiddenRow":0,"VisibleRange":"","SheetTheme":{"TabColor":"","BodyColor":"","BodyImage":""}}</t>
  </si>
  <si>
    <t>{"IsHide":true,"SheetId":0,"Name":"Henderson","HiddenRow":0,"VisibleRange":"","SheetTheme":{"TabColor":"","BodyColor":"","BodyImage":""}}</t>
  </si>
  <si>
    <t>Ln(RH)</t>
  </si>
  <si>
    <t>T oC</t>
  </si>
  <si>
    <t>-(T+C)</t>
  </si>
  <si>
    <t>-(T+C)*ln(RH)</t>
  </si>
  <si>
    <t>EMC</t>
  </si>
  <si>
    <t>EMCd</t>
  </si>
  <si>
    <t>{"Captcha":{"Heading":"Enter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required.","OkButton":"OK","DDLDefaultRequiredText":"Please Select"},"WizardButton":{"Next":"Next","Previous":"Previous","Cancel":"Cancel","Finish":"Finish"},"ToolbarButton":{"Submit":"Submit","Print":"Print","PrintAll":"Print All","Reset":"Reset","Update":"Update","Back":"Back"},"BrowserAndLocation":{"Browsers":[{"Name":"firefox.exe"},{"Name":"chrome.exe"},{"Name":"iexplore.exe"}],"ConversionPath":"C:\\Users\\ssadaka.DOMAIN\\Dropbox"},"AdvancedSettingsModels":[],"Dropbox":{"AccessToken":"","AccessSecret":""},"SpreadsheetServer":{"Username":"","Password":"","ServerUrl":""},"ConfigureSubmitDefault":{"Email":""},"MessageBubble":{"Close":false,"TopMsg":0},"CustomizeTheme":{"Theme":""}}</t>
  </si>
  <si>
    <t>EMCw</t>
  </si>
  <si>
    <t>Value</t>
  </si>
  <si>
    <t>3-Enter air relative humidity in %:</t>
  </si>
  <si>
    <t>EMC under the current air-conditions (%)</t>
  </si>
  <si>
    <t>{"ButtonStyle":0,"Name":"","CopyProtect":{"IsEnabled":false,"DomainName":""},"HideSscPoweredlogo":false,"AspnetConfig":{"BrowseUrl":"http://localhost/ssc","FileExtension":0},"NodejsConfig":{"LocalPort":3000},"SmartphoneSettings":{"ViewportLock":true,"UseOldViewEngine":false,"EnableZoom":false,"EnableSwipe":false,"HideToolbar":false,"InheritBackgroundColor":false,"CheckboxFlavor":1,"ShowBubble":false},"SmartphoneTheme":1,"Theme":{"BgColor":"#FFFFFFFF","BgImage":"","InputBorderStyle":2},"Layout":4,"LayoutConfig":{"IsSamePagesHeight":false},"Toolbar":{"Position":1,"IsSubmit":true,"IsPrint":true,"IsPrintAll":false,"IsReset":true,"IsUpdate":true},"InputDetection":0,"ConfigureSubmit":{"IsShowCaptcha":false,"IsUseSscWebServer":true,"ReceiverCode":"","IsFreeService":false,"IsAdvanceService":false,"IsDemonstrationService":true,"AfterSuccessfulSubmit":"","AfterFailSubmit":"","AfterCancelWizard":"","IsUseOwnWebServer":false,"OwnWebServerURL":"","OwnWebServerTarget":"","SubmitTarget":0},"Flavor":3,"Edition":3,"IgnoreBgInputCell":false,"LiveShare":{"Enable":true},"ResponsiveDesignSetting":{"Disabled":false},"WbUtil":{"EnableBs":true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</si>
</sst>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2"/>
      <color theme="1"/>
      <name val="Arial Black"/>
      <family val="2"/>
    </font>
    <font>
      <sz val="11"/>
      <name val="Calibri"/>
      <family val="2"/>
      <scheme val="minor"/>
    </font>
    <font>
      <sz val="20"/>
      <color theme="0"/>
      <name val="Arial Black"/>
      <family val="2"/>
    </font>
    <font>
      <sz val="12"/>
      <color rgb="FFC00000"/>
      <name val="Arial Black"/>
      <family val="2"/>
    </font>
    <font>
      <sz val="8"/>
      <color theme="1"/>
      <name val="Arial Black"/>
      <family val="2"/>
    </font>
    <font>
      <sz val="16"/>
      <color theme="0"/>
      <name val="Arial Black"/>
      <family val="2"/>
    </font>
    <font>
      <sz val="12"/>
      <color theme="1"/>
      <name val="Calibri"/>
      <family val="2"/>
      <scheme val="minor"/>
    </font>
    <font>
      <sz val="11"/>
      <color rgb="FFC00000"/>
      <name val="Arial Black"/>
      <family val="2"/>
    </font>
    <font>
      <sz val="14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theme="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theme="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 style="thick">
        <color rgb="FFC00000"/>
      </left>
      <right/>
      <top style="thick">
        <color theme="0"/>
      </top>
      <bottom/>
      <diagonal/>
    </border>
    <border>
      <left/>
      <right style="thick">
        <color rgb="FFC00000"/>
      </right>
      <top/>
      <bottom/>
      <diagonal/>
    </border>
    <border>
      <left/>
      <right style="thick">
        <color rgb="FFC00000"/>
      </right>
      <top style="thick">
        <color theme="0"/>
      </top>
      <bottom/>
      <diagonal/>
    </border>
    <border>
      <left style="thick">
        <color rgb="FFC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rgb="FFC00000"/>
      </right>
      <top style="thick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/>
    <xf numFmtId="2" fontId="3" fillId="0" borderId="0" xfId="0" applyNumberFormat="1" applyFont="1"/>
    <xf numFmtId="0" fontId="3" fillId="0" borderId="0" xfId="0" quotePrefix="1" applyFont="1"/>
    <xf numFmtId="0" fontId="0" fillId="0" borderId="0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1" xfId="0" applyFont="1" applyFill="1" applyBorder="1" applyAlignment="1" applyProtection="1">
      <alignment horizontal="center"/>
      <protection locked="0"/>
    </xf>
    <xf numFmtId="164" fontId="5" fillId="0" borderId="11" xfId="0" applyNumberFormat="1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</xdr:rowOff>
    </xdr:from>
    <xdr:to>
      <xdr:col>4</xdr:col>
      <xdr:colOff>347892</xdr:colOff>
      <xdr:row>0</xdr:row>
      <xdr:rowOff>510540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"/>
          <a:ext cx="2565312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449580</xdr:colOff>
      <xdr:row>0</xdr:row>
      <xdr:rowOff>45720</xdr:rowOff>
    </xdr:from>
    <xdr:to>
      <xdr:col>9</xdr:col>
      <xdr:colOff>496029</xdr:colOff>
      <xdr:row>0</xdr:row>
      <xdr:rowOff>530352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6220" y="45720"/>
          <a:ext cx="1517109" cy="48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323850</xdr:colOff>
      <xdr:row>1</xdr:row>
      <xdr:rowOff>7714</xdr:rowOff>
    </xdr:to>
    <xdr:pic>
      <xdr:nvPicPr>
        <xdr:cNvPr id="4" name="Picture 3" descr="http://arkansasagnews.uark.edu/UA-color-cnt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33450" cy="522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9</xdr:col>
      <xdr:colOff>5008</xdr:colOff>
      <xdr:row>1</xdr:row>
      <xdr:rowOff>19049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49" y="0"/>
          <a:ext cx="1548059" cy="5524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tabSelected="1" workbookViewId="0">
      <selection activeCell="E32" sqref="E32"/>
    </sheetView>
  </sheetViews>
  <sheetFormatPr defaultRowHeight="14.4" x14ac:dyDescent="0.3"/>
  <cols>
    <col min="1" max="1" width="5.77734375" customWidth="1"/>
    <col min="2" max="5" width="10.77734375" customWidth="1"/>
    <col min="6" max="6" width="9.33203125" customWidth="1"/>
    <col min="7" max="7" width="0.33203125" hidden="1" customWidth="1"/>
    <col min="8" max="8" width="10.77734375" customWidth="1"/>
    <col min="9" max="9" width="10.6640625" customWidth="1"/>
    <col min="10" max="10" width="7.33203125" customWidth="1"/>
  </cols>
  <sheetData>
    <row r="1" spans="2:12" ht="43.5" customHeight="1" thickTop="1" x14ac:dyDescent="0.3">
      <c r="B1" s="8"/>
      <c r="C1" s="9"/>
      <c r="D1" s="9"/>
      <c r="E1" s="9"/>
      <c r="F1" s="9"/>
      <c r="G1" s="9"/>
      <c r="H1" s="9"/>
      <c r="I1" s="9"/>
      <c r="J1" s="10"/>
    </row>
    <row r="2" spans="2:12" ht="30.6" thickBot="1" x14ac:dyDescent="0.35">
      <c r="B2" s="19" t="s">
        <v>29</v>
      </c>
      <c r="C2" s="20"/>
      <c r="D2" s="20"/>
      <c r="E2" s="20"/>
      <c r="F2" s="20"/>
      <c r="G2" s="20"/>
      <c r="H2" s="20"/>
      <c r="I2" s="20"/>
      <c r="J2" s="21"/>
      <c r="K2" s="7"/>
    </row>
    <row r="3" spans="2:12" ht="20.399999999999999" customHeight="1" thickTop="1" x14ac:dyDescent="0.3">
      <c r="B3" s="22" t="s">
        <v>23</v>
      </c>
      <c r="C3" s="23"/>
      <c r="D3" s="23"/>
      <c r="E3" s="23"/>
      <c r="F3" s="23"/>
      <c r="G3" s="23"/>
      <c r="H3" s="23"/>
      <c r="I3" s="23"/>
      <c r="J3" s="24"/>
      <c r="K3" s="7"/>
    </row>
    <row r="4" spans="2:12" ht="19.2" thickBot="1" x14ac:dyDescent="0.35">
      <c r="B4" s="32" t="s">
        <v>30</v>
      </c>
      <c r="C4" s="33"/>
      <c r="D4" s="33"/>
      <c r="E4" s="33"/>
      <c r="F4" s="33"/>
      <c r="G4" s="33"/>
      <c r="H4" s="33"/>
      <c r="I4" s="33"/>
      <c r="J4" s="34"/>
      <c r="K4" s="7"/>
    </row>
    <row r="5" spans="2:12" ht="19.8" thickTop="1" thickBot="1" x14ac:dyDescent="0.5">
      <c r="B5" s="11" t="s">
        <v>1</v>
      </c>
      <c r="C5" s="11"/>
      <c r="D5" s="11"/>
      <c r="E5" s="11"/>
      <c r="F5" s="11"/>
      <c r="G5" s="11"/>
      <c r="H5" s="13" t="s">
        <v>41</v>
      </c>
      <c r="I5" s="13"/>
      <c r="J5" s="13"/>
      <c r="K5" s="7"/>
    </row>
    <row r="6" spans="2:12" ht="19.8" thickTop="1" thickBot="1" x14ac:dyDescent="0.5">
      <c r="B6" s="12" t="s">
        <v>20</v>
      </c>
      <c r="C6" s="12"/>
      <c r="D6" s="12"/>
      <c r="E6" s="12"/>
      <c r="F6" s="12"/>
      <c r="G6" s="12"/>
      <c r="H6" s="14" t="s">
        <v>11</v>
      </c>
      <c r="I6" s="14"/>
      <c r="J6" s="14"/>
    </row>
    <row r="7" spans="2:12" ht="19.8" thickTop="1" thickBot="1" x14ac:dyDescent="0.5">
      <c r="B7" s="12" t="s">
        <v>21</v>
      </c>
      <c r="C7" s="12"/>
      <c r="D7" s="12"/>
      <c r="E7" s="12"/>
      <c r="F7" s="12"/>
      <c r="G7" s="12"/>
      <c r="H7" s="15">
        <v>60</v>
      </c>
      <c r="I7" s="15"/>
      <c r="J7" s="15"/>
    </row>
    <row r="8" spans="2:12" ht="19.8" thickTop="1" thickBot="1" x14ac:dyDescent="0.5">
      <c r="B8" s="12" t="s">
        <v>42</v>
      </c>
      <c r="C8" s="12"/>
      <c r="D8" s="12"/>
      <c r="E8" s="12"/>
      <c r="F8" s="12"/>
      <c r="G8" s="12"/>
      <c r="H8" s="15">
        <v>40</v>
      </c>
      <c r="I8" s="15"/>
      <c r="J8" s="15"/>
    </row>
    <row r="9" spans="2:12" ht="19.8" thickTop="1" thickBot="1" x14ac:dyDescent="0.35">
      <c r="B9" s="12" t="s">
        <v>28</v>
      </c>
      <c r="C9" s="12"/>
      <c r="D9" s="12"/>
      <c r="E9" s="12"/>
      <c r="F9" s="12"/>
      <c r="G9" s="37"/>
      <c r="H9" s="35"/>
      <c r="I9" s="36"/>
      <c r="J9" s="36"/>
      <c r="K9" s="7"/>
    </row>
    <row r="10" spans="2:12" ht="22.2" thickTop="1" thickBot="1" x14ac:dyDescent="0.55000000000000004">
      <c r="B10" s="12" t="s">
        <v>43</v>
      </c>
      <c r="C10" s="12"/>
      <c r="D10" s="12"/>
      <c r="E10" s="12"/>
      <c r="F10" s="12"/>
      <c r="G10" s="12"/>
      <c r="H10" s="31">
        <f>VLOOKUP(H6,B15:C25,2,FALSE)</f>
        <v>10.459018243523502</v>
      </c>
      <c r="I10" s="31"/>
      <c r="J10" s="31"/>
      <c r="K10" s="7"/>
    </row>
    <row r="11" spans="2:12" ht="12" customHeight="1" thickTop="1" thickBot="1" x14ac:dyDescent="0.35">
      <c r="B11" s="25" t="s">
        <v>17</v>
      </c>
      <c r="C11" s="26"/>
      <c r="D11" s="26"/>
      <c r="E11" s="26"/>
      <c r="F11" s="26"/>
      <c r="G11" s="26"/>
      <c r="H11" s="26"/>
      <c r="I11" s="26"/>
      <c r="J11" s="27"/>
      <c r="K11" s="7"/>
    </row>
    <row r="12" spans="2:12" ht="12" customHeight="1" thickTop="1" x14ac:dyDescent="0.3">
      <c r="B12" s="28" t="s">
        <v>18</v>
      </c>
      <c r="C12" s="29"/>
      <c r="D12" s="29"/>
      <c r="E12" s="29"/>
      <c r="F12" s="29"/>
      <c r="G12" s="29"/>
      <c r="H12" s="29"/>
      <c r="I12" s="29"/>
      <c r="J12" s="30"/>
      <c r="K12" s="7"/>
    </row>
    <row r="13" spans="2:12" ht="10.050000000000001" customHeight="1" x14ac:dyDescent="0.3">
      <c r="B13" s="16"/>
      <c r="C13" s="17"/>
      <c r="D13" s="17"/>
      <c r="E13" s="17"/>
      <c r="F13" s="17"/>
      <c r="G13" s="17"/>
      <c r="H13" s="17"/>
      <c r="I13" s="17"/>
      <c r="J13" s="18"/>
      <c r="K13" s="7"/>
    </row>
    <row r="14" spans="2:12" s="4" customFormat="1" hidden="1" x14ac:dyDescent="0.3">
      <c r="B14" s="4" t="s">
        <v>2</v>
      </c>
      <c r="C14" s="4" t="s">
        <v>40</v>
      </c>
      <c r="D14" s="4" t="s">
        <v>3</v>
      </c>
      <c r="E14" s="4" t="s">
        <v>4</v>
      </c>
      <c r="F14" s="4" t="s">
        <v>5</v>
      </c>
      <c r="G14" s="4" t="s">
        <v>33</v>
      </c>
      <c r="H14" s="6" t="s">
        <v>34</v>
      </c>
      <c r="I14" s="6" t="s">
        <v>35</v>
      </c>
      <c r="J14" s="6" t="s">
        <v>36</v>
      </c>
      <c r="L14" s="4" t="s">
        <v>38</v>
      </c>
    </row>
    <row r="15" spans="2:12" s="4" customFormat="1" hidden="1" x14ac:dyDescent="0.3">
      <c r="B15" s="4" t="s">
        <v>6</v>
      </c>
      <c r="C15" s="5">
        <f>(100*L15)/(100+L15)</f>
        <v>9.3494614899454103</v>
      </c>
      <c r="D15" s="4">
        <v>91.322999999999993</v>
      </c>
      <c r="E15" s="4">
        <v>0.33362999999999998</v>
      </c>
      <c r="F15" s="4">
        <v>5.0278999999999997E-2</v>
      </c>
      <c r="G15" s="4">
        <f>LN($H$8/100)</f>
        <v>-0.916290731874155</v>
      </c>
      <c r="H15" s="4">
        <f>($H$7-32)*5/9</f>
        <v>15.555555555555555</v>
      </c>
      <c r="I15" s="4">
        <f>-(H15+D15)</f>
        <v>-106.87855555555555</v>
      </c>
      <c r="J15" s="4">
        <f>I15*G15</f>
        <v>97.931829891652526</v>
      </c>
      <c r="K15" s="4">
        <f>-LN(J15)*F15</f>
        <v>-0.23049259294633526</v>
      </c>
      <c r="L15" s="4">
        <f>(K15+E15)*100</f>
        <v>10.313740705366472</v>
      </c>
    </row>
    <row r="16" spans="2:12" s="4" customFormat="1" hidden="1" x14ac:dyDescent="0.3">
      <c r="B16" s="4" t="s">
        <v>7</v>
      </c>
      <c r="C16" s="5">
        <f t="shared" ref="C16:C25" si="0">(100*L16)/(100+L16)</f>
        <v>10.052935473327162</v>
      </c>
      <c r="D16" s="4">
        <v>160.62899999999999</v>
      </c>
      <c r="E16" s="4">
        <v>0.43001</v>
      </c>
      <c r="F16" s="4">
        <v>6.2595999999999999E-2</v>
      </c>
      <c r="G16" s="4">
        <f t="shared" ref="G16" si="1">LN($H$8/100)</f>
        <v>-0.916290731874155</v>
      </c>
      <c r="H16" s="4">
        <f t="shared" ref="H16:H25" si="2">($H$7-32)*5/9</f>
        <v>15.555555555555555</v>
      </c>
      <c r="I16" s="4">
        <f t="shared" ref="I16:I25" si="3">-(H16+D16)</f>
        <v>-176.18455555555553</v>
      </c>
      <c r="J16" s="4">
        <f t="shared" ref="J16:J25" si="4">I16*G16</f>
        <v>161.43627535492271</v>
      </c>
      <c r="K16" s="4">
        <f t="shared" ref="K16:K25" si="5">-LN(J16)*F16</f>
        <v>-0.31824497991592521</v>
      </c>
      <c r="L16" s="4">
        <f t="shared" ref="L16:L25" si="6">(K16+E16)*100</f>
        <v>11.17650200840748</v>
      </c>
    </row>
    <row r="17" spans="2:12" s="4" customFormat="1" hidden="1" x14ac:dyDescent="0.3">
      <c r="B17" s="4" t="s">
        <v>8</v>
      </c>
      <c r="C17" s="5">
        <f t="shared" si="0"/>
        <v>10.587193872072787</v>
      </c>
      <c r="D17" s="4">
        <v>30.204999999999998</v>
      </c>
      <c r="E17" s="4">
        <v>0.33872000000000002</v>
      </c>
      <c r="F17" s="4">
        <v>5.8970000000000002E-2</v>
      </c>
      <c r="G17" s="4">
        <f>LN($H$8/100)</f>
        <v>-0.916290731874155</v>
      </c>
      <c r="H17" s="4">
        <f t="shared" si="2"/>
        <v>15.555555555555555</v>
      </c>
      <c r="I17" s="4">
        <f t="shared" si="3"/>
        <v>-45.760555555555555</v>
      </c>
      <c r="J17" s="4">
        <f t="shared" si="4"/>
        <v>41.929972940967929</v>
      </c>
      <c r="K17" s="4">
        <f t="shared" si="5"/>
        <v>-0.22031197400733429</v>
      </c>
      <c r="L17" s="4">
        <f t="shared" si="6"/>
        <v>11.840802599266572</v>
      </c>
    </row>
    <row r="18" spans="2:12" s="4" customFormat="1" hidden="1" x14ac:dyDescent="0.3">
      <c r="B18" s="4" t="s">
        <v>9</v>
      </c>
      <c r="C18" s="5">
        <f t="shared" si="0"/>
        <v>5.5778791455982271</v>
      </c>
      <c r="D18" s="4">
        <v>33.892000000000003</v>
      </c>
      <c r="E18" s="4">
        <v>0.18948000000000001</v>
      </c>
      <c r="F18" s="4">
        <v>3.4195999999999997E-2</v>
      </c>
      <c r="G18" s="4">
        <f t="shared" ref="G18:G25" si="7">LN($H$8/100)</f>
        <v>-0.916290731874155</v>
      </c>
      <c r="H18" s="4">
        <f t="shared" si="2"/>
        <v>15.555555555555555</v>
      </c>
      <c r="I18" s="4">
        <f t="shared" si="3"/>
        <v>-49.44755555555556</v>
      </c>
      <c r="J18" s="4">
        <f t="shared" si="4"/>
        <v>45.308336869387944</v>
      </c>
      <c r="K18" s="4">
        <f t="shared" si="5"/>
        <v>-0.1304061400281479</v>
      </c>
      <c r="L18" s="4">
        <f t="shared" si="6"/>
        <v>5.9073859971852105</v>
      </c>
    </row>
    <row r="19" spans="2:12" s="4" customFormat="1" hidden="1" x14ac:dyDescent="0.3">
      <c r="B19" s="4" t="s">
        <v>10</v>
      </c>
      <c r="C19" s="5">
        <f t="shared" si="0"/>
        <v>7.3712350985723019</v>
      </c>
      <c r="D19" s="4">
        <v>12.353999999999999</v>
      </c>
      <c r="E19" s="4">
        <v>0.1651</v>
      </c>
      <c r="F19" s="4">
        <v>2.6383E-2</v>
      </c>
      <c r="G19" s="4">
        <f t="shared" si="7"/>
        <v>-0.916290731874155</v>
      </c>
      <c r="H19" s="4">
        <f t="shared" si="2"/>
        <v>15.555555555555555</v>
      </c>
      <c r="I19" s="4">
        <f t="shared" si="3"/>
        <v>-27.909555555555556</v>
      </c>
      <c r="J19" s="4">
        <f t="shared" si="4"/>
        <v>25.573267086282389</v>
      </c>
      <c r="K19" s="4">
        <f t="shared" si="5"/>
        <v>-8.5521749049374526E-2</v>
      </c>
      <c r="L19" s="4">
        <f t="shared" si="6"/>
        <v>7.9578250950625469</v>
      </c>
    </row>
    <row r="20" spans="2:12" s="4" customFormat="1" hidden="1" x14ac:dyDescent="0.3">
      <c r="B20" s="4" t="s">
        <v>11</v>
      </c>
      <c r="C20" s="5">
        <f t="shared" si="0"/>
        <v>10.459018243523502</v>
      </c>
      <c r="D20" s="4">
        <v>35.703000000000003</v>
      </c>
      <c r="E20" s="4">
        <v>0.29393999999999998</v>
      </c>
      <c r="F20" s="4">
        <v>4.6015E-2</v>
      </c>
      <c r="G20" s="4">
        <f t="shared" si="7"/>
        <v>-0.916290731874155</v>
      </c>
      <c r="H20" s="4">
        <f t="shared" si="2"/>
        <v>15.555555555555555</v>
      </c>
      <c r="I20" s="4">
        <f t="shared" si="3"/>
        <v>-51.25855555555556</v>
      </c>
      <c r="J20" s="4">
        <f t="shared" si="4"/>
        <v>46.967739384812035</v>
      </c>
      <c r="K20" s="4">
        <f t="shared" si="5"/>
        <v>-0.17713294653292092</v>
      </c>
      <c r="L20" s="4">
        <f t="shared" si="6"/>
        <v>11.680705346707907</v>
      </c>
    </row>
    <row r="21" spans="2:12" s="4" customFormat="1" hidden="1" x14ac:dyDescent="0.3">
      <c r="B21" s="4" t="s">
        <v>12</v>
      </c>
      <c r="C21" s="5">
        <f t="shared" si="0"/>
        <v>10.54695219481712</v>
      </c>
      <c r="D21" s="4">
        <v>102.849</v>
      </c>
      <c r="E21" s="4">
        <v>0.35648999999999997</v>
      </c>
      <c r="F21" s="4">
        <v>5.0907000000000001E-2</v>
      </c>
      <c r="G21" s="4">
        <f t="shared" si="7"/>
        <v>-0.916290731874155</v>
      </c>
      <c r="H21" s="4">
        <f t="shared" si="2"/>
        <v>15.555555555555555</v>
      </c>
      <c r="I21" s="4">
        <f t="shared" si="3"/>
        <v>-118.40455555555556</v>
      </c>
      <c r="J21" s="4">
        <f t="shared" si="4"/>
        <v>108.49299686723406</v>
      </c>
      <c r="K21" s="4">
        <f t="shared" si="5"/>
        <v>-0.23858510515743395</v>
      </c>
      <c r="L21" s="4">
        <f t="shared" si="6"/>
        <v>11.790489484256602</v>
      </c>
    </row>
    <row r="22" spans="2:12" s="4" customFormat="1" hidden="1" x14ac:dyDescent="0.3">
      <c r="B22" s="4" t="s">
        <v>13</v>
      </c>
      <c r="C22" s="5">
        <f t="shared" si="0"/>
        <v>7.5040790735185823</v>
      </c>
      <c r="D22" s="4">
        <v>100.288</v>
      </c>
      <c r="E22" s="4">
        <v>0.41631000000000001</v>
      </c>
      <c r="F22" s="4">
        <v>7.1853E-2</v>
      </c>
      <c r="G22" s="4">
        <f t="shared" si="7"/>
        <v>-0.916290731874155</v>
      </c>
      <c r="H22" s="4">
        <f t="shared" si="2"/>
        <v>15.555555555555555</v>
      </c>
      <c r="I22" s="4">
        <f t="shared" si="3"/>
        <v>-115.84355555555555</v>
      </c>
      <c r="J22" s="4">
        <f t="shared" si="4"/>
        <v>106.14637630290433</v>
      </c>
      <c r="K22" s="4">
        <f t="shared" si="5"/>
        <v>-0.33518124320343756</v>
      </c>
      <c r="L22" s="4">
        <f t="shared" si="6"/>
        <v>8.1128756796562449</v>
      </c>
    </row>
    <row r="23" spans="2:12" s="4" customFormat="1" hidden="1" x14ac:dyDescent="0.3">
      <c r="B23" s="4" t="s">
        <v>14</v>
      </c>
      <c r="C23" s="5">
        <f t="shared" si="0"/>
        <v>10.24001701865822</v>
      </c>
      <c r="D23" s="4">
        <v>112.35</v>
      </c>
      <c r="E23" s="4">
        <v>0.37761</v>
      </c>
      <c r="F23" s="4">
        <v>5.5317999999999999E-2</v>
      </c>
      <c r="G23" s="4">
        <f t="shared" si="7"/>
        <v>-0.916290731874155</v>
      </c>
      <c r="H23" s="4">
        <f t="shared" si="2"/>
        <v>15.555555555555555</v>
      </c>
      <c r="I23" s="4">
        <f t="shared" si="3"/>
        <v>-127.90555555555555</v>
      </c>
      <c r="J23" s="4">
        <f t="shared" si="4"/>
        <v>117.19867511077038</v>
      </c>
      <c r="K23" s="4">
        <f t="shared" si="5"/>
        <v>-0.26352779233306239</v>
      </c>
      <c r="L23" s="4">
        <f t="shared" si="6"/>
        <v>11.408220766693761</v>
      </c>
    </row>
    <row r="24" spans="2:12" s="4" customFormat="1" hidden="1" x14ac:dyDescent="0.3">
      <c r="B24" s="4" t="s">
        <v>15</v>
      </c>
      <c r="C24" s="5">
        <f t="shared" si="0"/>
        <v>10.931237845850811</v>
      </c>
      <c r="D24" s="4">
        <v>50.997999999999998</v>
      </c>
      <c r="E24" s="4">
        <v>0.35615999999999998</v>
      </c>
      <c r="F24" s="4">
        <v>5.6787999999999998E-2</v>
      </c>
      <c r="G24" s="4">
        <f t="shared" si="7"/>
        <v>-0.916290731874155</v>
      </c>
      <c r="H24" s="4">
        <f t="shared" si="2"/>
        <v>15.555555555555555</v>
      </c>
      <c r="I24" s="4">
        <f t="shared" si="3"/>
        <v>-66.553555555555548</v>
      </c>
      <c r="J24" s="4">
        <f t="shared" si="4"/>
        <v>60.982406128827229</v>
      </c>
      <c r="K24" s="4">
        <f t="shared" si="5"/>
        <v>-0.23343192360737675</v>
      </c>
      <c r="L24" s="4">
        <f t="shared" si="6"/>
        <v>12.272807639262323</v>
      </c>
    </row>
    <row r="25" spans="2:12" s="4" customFormat="1" hidden="1" x14ac:dyDescent="0.3">
      <c r="B25" s="4" t="s">
        <v>16</v>
      </c>
      <c r="C25" s="5">
        <f t="shared" si="0"/>
        <v>10.398338191642976</v>
      </c>
      <c r="D25" s="4">
        <v>35.661999999999999</v>
      </c>
      <c r="E25" s="4">
        <v>0.27907999999999999</v>
      </c>
      <c r="F25" s="4">
        <v>4.2360000000000002E-2</v>
      </c>
      <c r="G25" s="4">
        <f t="shared" si="7"/>
        <v>-0.916290731874155</v>
      </c>
      <c r="H25" s="4">
        <f t="shared" si="2"/>
        <v>15.555555555555555</v>
      </c>
      <c r="I25" s="4">
        <f t="shared" si="3"/>
        <v>-51.217555555555556</v>
      </c>
      <c r="J25" s="4">
        <f t="shared" si="4"/>
        <v>46.930171464805191</v>
      </c>
      <c r="K25" s="4">
        <f t="shared" si="5"/>
        <v>-0.16302927078603427</v>
      </c>
      <c r="L25" s="4">
        <f t="shared" si="6"/>
        <v>11.605072921396573</v>
      </c>
    </row>
    <row r="26" spans="2:12" hidden="1" x14ac:dyDescent="0.3"/>
  </sheetData>
  <sheetProtection selectLockedCells="1"/>
  <mergeCells count="19">
    <mergeCell ref="B13:J13"/>
    <mergeCell ref="B2:J2"/>
    <mergeCell ref="B3:J3"/>
    <mergeCell ref="B11:J11"/>
    <mergeCell ref="B12:J12"/>
    <mergeCell ref="H10:J10"/>
    <mergeCell ref="B4:J4"/>
    <mergeCell ref="B10:G10"/>
    <mergeCell ref="H9:J9"/>
    <mergeCell ref="B9:G9"/>
    <mergeCell ref="B1:J1"/>
    <mergeCell ref="B5:G5"/>
    <mergeCell ref="B6:G6"/>
    <mergeCell ref="B7:G7"/>
    <mergeCell ref="B8:G8"/>
    <mergeCell ref="H5:J5"/>
    <mergeCell ref="H6:J6"/>
    <mergeCell ref="H7:J7"/>
    <mergeCell ref="H8:J8"/>
  </mergeCells>
  <dataValidations count="1">
    <dataValidation type="list" allowBlank="1" sqref="H6:J6">
      <formula1>type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N5" sqref="N5"/>
    </sheetView>
  </sheetViews>
  <sheetFormatPr defaultRowHeight="14.4" x14ac:dyDescent="0.3"/>
  <cols>
    <col min="3" max="3" width="12" bestFit="1" customWidth="1"/>
  </cols>
  <sheetData>
    <row r="1" spans="1:16" ht="42" customHeight="1" x14ac:dyDescent="0.3"/>
    <row r="2" spans="1:16" ht="30.6" thickBot="1" x14ac:dyDescent="0.35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16" ht="30.6" thickTop="1" x14ac:dyDescent="0.3">
      <c r="A3" s="41" t="s">
        <v>23</v>
      </c>
      <c r="B3" s="41"/>
      <c r="C3" s="41"/>
      <c r="D3" s="41"/>
      <c r="E3" s="41"/>
      <c r="F3" s="41"/>
      <c r="G3" s="41"/>
      <c r="H3" s="41"/>
      <c r="I3" s="41"/>
    </row>
    <row r="4" spans="1:16" ht="19.2" thickBot="1" x14ac:dyDescent="0.5">
      <c r="A4" s="2" t="s">
        <v>1</v>
      </c>
      <c r="B4" s="1"/>
      <c r="C4" s="1"/>
      <c r="D4" s="1"/>
    </row>
    <row r="5" spans="1:16" ht="19.8" thickTop="1" thickBot="1" x14ac:dyDescent="0.5">
      <c r="A5" s="3" t="s">
        <v>20</v>
      </c>
      <c r="B5" s="1"/>
      <c r="C5" s="1"/>
      <c r="D5" s="1"/>
      <c r="G5" s="42" t="s">
        <v>8</v>
      </c>
      <c r="H5" s="43"/>
      <c r="I5" s="44"/>
    </row>
    <row r="6" spans="1:16" ht="19.8" thickTop="1" thickBot="1" x14ac:dyDescent="0.5">
      <c r="A6" s="3" t="s">
        <v>21</v>
      </c>
      <c r="B6" s="1"/>
      <c r="C6" s="1"/>
      <c r="D6" s="1"/>
      <c r="G6" s="45">
        <v>66</v>
      </c>
      <c r="H6" s="46"/>
      <c r="I6" s="47"/>
    </row>
    <row r="7" spans="1:16" ht="19.8" thickTop="1" thickBot="1" x14ac:dyDescent="0.5">
      <c r="A7" s="3" t="s">
        <v>22</v>
      </c>
      <c r="B7" s="1"/>
      <c r="C7" s="1"/>
      <c r="D7" s="1"/>
      <c r="G7" s="45">
        <v>55</v>
      </c>
      <c r="H7" s="46"/>
      <c r="I7" s="47"/>
    </row>
    <row r="8" spans="1:16" ht="19.8" thickTop="1" thickBot="1" x14ac:dyDescent="0.5">
      <c r="A8" s="3" t="s">
        <v>25</v>
      </c>
      <c r="B8" s="1"/>
      <c r="C8" s="1"/>
      <c r="D8" s="1"/>
    </row>
    <row r="9" spans="1:16" ht="19.2" thickBot="1" x14ac:dyDescent="0.5">
      <c r="A9" s="3" t="s">
        <v>19</v>
      </c>
      <c r="B9" s="1"/>
      <c r="C9" s="1"/>
      <c r="D9" s="1"/>
      <c r="G9" s="48">
        <f>VLOOKUP(G5,A14:F24,6,FALSE)</f>
        <v>12.180057227925593</v>
      </c>
      <c r="H9" s="49"/>
      <c r="I9" s="50"/>
    </row>
    <row r="10" spans="1:16" x14ac:dyDescent="0.3">
      <c r="A10" s="38" t="s">
        <v>17</v>
      </c>
      <c r="B10" s="38"/>
      <c r="C10" s="38"/>
      <c r="D10" s="38"/>
      <c r="E10" s="38"/>
      <c r="F10" s="38"/>
      <c r="G10" s="38"/>
      <c r="H10" s="38"/>
      <c r="I10" s="38"/>
      <c r="P10">
        <f>LOG(10)</f>
        <v>1</v>
      </c>
    </row>
    <row r="11" spans="1:16" x14ac:dyDescent="0.3">
      <c r="A11" s="38" t="s">
        <v>18</v>
      </c>
      <c r="B11" s="38"/>
      <c r="C11" s="38"/>
      <c r="D11" s="38"/>
      <c r="E11" s="38"/>
      <c r="F11" s="38"/>
      <c r="G11" s="38"/>
      <c r="H11" s="38"/>
      <c r="I11" s="38"/>
    </row>
    <row r="12" spans="1:16" x14ac:dyDescent="0.3">
      <c r="A12" s="39"/>
      <c r="B12" s="39"/>
      <c r="C12" s="39"/>
      <c r="D12" s="39"/>
      <c r="E12" s="39"/>
      <c r="F12" s="39"/>
      <c r="G12" s="39"/>
      <c r="H12" s="39"/>
      <c r="I12" s="39"/>
    </row>
    <row r="13" spans="1:16" hidden="1" x14ac:dyDescent="0.3">
      <c r="A13" s="4" t="s">
        <v>2</v>
      </c>
      <c r="B13" s="4" t="s">
        <v>38</v>
      </c>
      <c r="C13" s="4" t="s">
        <v>27</v>
      </c>
      <c r="D13" s="4" t="s">
        <v>26</v>
      </c>
      <c r="E13" s="4" t="s">
        <v>3</v>
      </c>
      <c r="F13" s="4" t="s">
        <v>37</v>
      </c>
      <c r="G13" s="4"/>
      <c r="H13" s="4"/>
      <c r="I13" s="4"/>
    </row>
    <row r="14" spans="1:16" hidden="1" x14ac:dyDescent="0.3">
      <c r="A14" s="4" t="s">
        <v>6</v>
      </c>
      <c r="B14" s="5">
        <f>(LN(1-$G$7/100)/-(C14*(($G$6-32)*5/9+E14)))^(1/D14)</f>
        <v>12.557938803172918</v>
      </c>
      <c r="C14" s="4">
        <f>2.2919*10^-5</f>
        <v>2.2919000000000002E-5</v>
      </c>
      <c r="D14" s="4">
        <v>2.0123000000000002</v>
      </c>
      <c r="E14" s="4">
        <v>195.267</v>
      </c>
      <c r="F14" s="4">
        <f>(B14*100)/(B14+100)</f>
        <v>11.156866354076236</v>
      </c>
      <c r="G14" s="4"/>
      <c r="H14" s="4"/>
      <c r="I14" s="4"/>
    </row>
    <row r="15" spans="1:16" hidden="1" x14ac:dyDescent="0.3">
      <c r="A15" s="4" t="s">
        <v>7</v>
      </c>
      <c r="B15" s="5">
        <f t="shared" ref="B15:B24" si="0">(LN(1-$G$7/100)/-(C15*(($G$6-32)*5/9+E15)))^(1/D15)</f>
        <v>13.82470559936324</v>
      </c>
      <c r="C15" s="4">
        <f>2.0899*10^-5</f>
        <v>2.0899000000000001E-5</v>
      </c>
      <c r="D15" s="4">
        <v>1.8812</v>
      </c>
      <c r="E15" s="4">
        <v>254.23</v>
      </c>
      <c r="F15" s="4">
        <f t="shared" ref="F15:F24" si="1">(B15*100)/(B15+100)</f>
        <v>12.145610679655979</v>
      </c>
      <c r="G15" s="4"/>
      <c r="H15" s="4"/>
      <c r="I15" s="4"/>
    </row>
    <row r="16" spans="1:16" hidden="1" x14ac:dyDescent="0.3">
      <c r="A16" s="4" t="s">
        <v>8</v>
      </c>
      <c r="B16" s="5">
        <f t="shared" si="0"/>
        <v>13.869352271769747</v>
      </c>
      <c r="C16" s="4">
        <f>8.6541*10^-5</f>
        <v>8.654100000000001E-5</v>
      </c>
      <c r="D16" s="4">
        <v>1.8633999999999999</v>
      </c>
      <c r="E16" s="4">
        <v>49.81</v>
      </c>
      <c r="F16" s="4">
        <f t="shared" si="1"/>
        <v>12.180057227925593</v>
      </c>
      <c r="G16" s="4"/>
      <c r="H16" s="4"/>
      <c r="I16" s="4"/>
    </row>
    <row r="17" spans="1:9" hidden="1" x14ac:dyDescent="0.3">
      <c r="A17" s="4" t="s">
        <v>9</v>
      </c>
      <c r="B17" s="5">
        <f t="shared" si="0"/>
        <v>6.7998639822114413</v>
      </c>
      <c r="C17" s="4">
        <f>65.0413*10^-5</f>
        <v>6.5041300000000008E-4</v>
      </c>
      <c r="D17" s="4">
        <v>1.4984</v>
      </c>
      <c r="E17" s="4">
        <v>50.561</v>
      </c>
      <c r="F17" s="4">
        <f t="shared" si="1"/>
        <v>6.3669219497732925</v>
      </c>
      <c r="G17" s="4"/>
      <c r="H17" s="4"/>
      <c r="I17" s="4"/>
    </row>
    <row r="18" spans="1:9" hidden="1" x14ac:dyDescent="0.3">
      <c r="A18" s="4" t="s">
        <v>10</v>
      </c>
      <c r="B18" s="5">
        <f t="shared" si="0"/>
        <v>9.2767243493590215</v>
      </c>
      <c r="C18" s="4">
        <f>6.6587*10^-5</f>
        <v>6.6587000000000005E-5</v>
      </c>
      <c r="D18" s="4">
        <v>2.5362</v>
      </c>
      <c r="E18" s="4">
        <v>23.318000000000001</v>
      </c>
      <c r="F18" s="4">
        <f t="shared" si="1"/>
        <v>8.4892042697960282</v>
      </c>
      <c r="G18" s="4"/>
      <c r="H18" s="4"/>
      <c r="I18" s="4"/>
    </row>
    <row r="19" spans="1:9" hidden="1" x14ac:dyDescent="0.3">
      <c r="A19" s="4" t="s">
        <v>11</v>
      </c>
      <c r="B19" s="5">
        <f t="shared" si="0"/>
        <v>13.628828971054046</v>
      </c>
      <c r="C19" s="4">
        <f>1.9187*10^-5</f>
        <v>1.9187000000000001E-5</v>
      </c>
      <c r="D19" s="4">
        <v>2.4451000000000001</v>
      </c>
      <c r="E19" s="4">
        <v>51.161000000000001</v>
      </c>
      <c r="F19" s="4">
        <f t="shared" si="1"/>
        <v>11.994164768278896</v>
      </c>
      <c r="G19" s="4"/>
      <c r="H19" s="4"/>
      <c r="I19" s="4"/>
    </row>
    <row r="20" spans="1:9" hidden="1" x14ac:dyDescent="0.3">
      <c r="A20" s="4" t="s">
        <v>12</v>
      </c>
      <c r="B20" s="5">
        <f t="shared" si="0"/>
        <v>14.14620409144395</v>
      </c>
      <c r="C20" s="4">
        <f>0.8532*10^-5</f>
        <v>8.5320000000000006E-6</v>
      </c>
      <c r="D20" s="4">
        <v>2.4756999999999998</v>
      </c>
      <c r="E20" s="4">
        <v>113.72499999999999</v>
      </c>
      <c r="F20" s="4">
        <f t="shared" si="1"/>
        <v>12.393056960625033</v>
      </c>
      <c r="G20" s="4"/>
      <c r="H20" s="4"/>
      <c r="I20" s="4"/>
    </row>
    <row r="21" spans="1:9" hidden="1" x14ac:dyDescent="0.3">
      <c r="A21" s="4" t="s">
        <v>13</v>
      </c>
      <c r="B21" s="5">
        <f t="shared" si="0"/>
        <v>10.314372240877388</v>
      </c>
      <c r="C21" s="4">
        <f>30.5327*10^-5</f>
        <v>3.0532699999999999E-4</v>
      </c>
      <c r="D21" s="4">
        <v>1.2163999999999999</v>
      </c>
      <c r="E21" s="4">
        <v>134.136</v>
      </c>
      <c r="F21" s="4">
        <f t="shared" si="1"/>
        <v>9.349980452551911</v>
      </c>
      <c r="G21" s="4"/>
      <c r="H21" s="4"/>
      <c r="I21" s="4"/>
    </row>
    <row r="22" spans="1:9" hidden="1" x14ac:dyDescent="0.3">
      <c r="A22" s="4" t="s">
        <v>14</v>
      </c>
      <c r="B22" s="5">
        <f t="shared" si="0"/>
        <v>14.105617156537249</v>
      </c>
      <c r="C22" s="4">
        <f>2.5738*10^-5</f>
        <v>2.5738E-5</v>
      </c>
      <c r="D22" s="4">
        <v>2.2109999999999999</v>
      </c>
      <c r="E22" s="4">
        <v>70.317999999999998</v>
      </c>
      <c r="F22" s="4">
        <f t="shared" si="1"/>
        <v>12.361895503519586</v>
      </c>
      <c r="G22" s="4"/>
      <c r="H22" s="4"/>
      <c r="I22" s="4"/>
    </row>
    <row r="23" spans="1:9" hidden="1" x14ac:dyDescent="0.3">
      <c r="A23" s="4" t="s">
        <v>15</v>
      </c>
      <c r="B23" s="5">
        <f t="shared" si="0"/>
        <v>14.68429161239273</v>
      </c>
      <c r="C23" s="4">
        <f>2.3007*10^-5</f>
        <v>2.3007000000000002E-5</v>
      </c>
      <c r="D23" s="4">
        <v>2.2856999999999998</v>
      </c>
      <c r="E23" s="4">
        <v>55.814999999999998</v>
      </c>
      <c r="F23" s="4">
        <f t="shared" si="1"/>
        <v>12.804100200594476</v>
      </c>
      <c r="G23" s="4"/>
      <c r="H23" s="4"/>
      <c r="I23" s="4"/>
    </row>
    <row r="24" spans="1:9" hidden="1" x14ac:dyDescent="0.3">
      <c r="A24" s="4" t="s">
        <v>16</v>
      </c>
      <c r="B24" s="5">
        <f t="shared" si="0"/>
        <v>13.538937773635979</v>
      </c>
      <c r="C24" s="4">
        <f>1.2299*10^-5</f>
        <v>1.2299E-5</v>
      </c>
      <c r="D24" s="4">
        <v>2.5558000000000001</v>
      </c>
      <c r="E24" s="4">
        <v>64.346000000000004</v>
      </c>
      <c r="F24" s="4">
        <f t="shared" si="1"/>
        <v>11.924488672448858</v>
      </c>
      <c r="G24" s="4"/>
      <c r="H24" s="4"/>
      <c r="I24" s="4"/>
    </row>
  </sheetData>
  <mergeCells count="9">
    <mergeCell ref="A11:I11"/>
    <mergeCell ref="A12:I12"/>
    <mergeCell ref="A2:I2"/>
    <mergeCell ref="A3:I3"/>
    <mergeCell ref="G5:I5"/>
    <mergeCell ref="G6:I6"/>
    <mergeCell ref="G7:I7"/>
    <mergeCell ref="G9:I9"/>
    <mergeCell ref="A10:I10"/>
  </mergeCells>
  <dataValidations count="1">
    <dataValidation type="list" allowBlank="1" sqref="G5:I5">
      <formula1>henderson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3"/>
  <sheetViews>
    <sheetView workbookViewId="0"/>
  </sheetViews>
  <sheetFormatPr defaultRowHeight="14.4" x14ac:dyDescent="0.3"/>
  <sheetData>
    <row r="1" spans="3:5" x14ac:dyDescent="0.3">
      <c r="C1" t="s">
        <v>31</v>
      </c>
      <c r="D1" t="s">
        <v>44</v>
      </c>
      <c r="E1" t="s">
        <v>39</v>
      </c>
    </row>
    <row r="2" spans="3:5" x14ac:dyDescent="0.3">
      <c r="C2" t="s">
        <v>32</v>
      </c>
    </row>
    <row r="3" spans="3:5" x14ac:dyDescent="0.3">
      <c r="C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Chung-Pfost</vt:lpstr>
      <vt:lpstr>Henderson</vt:lpstr>
      <vt:lpstr>Sheet3</vt:lpstr>
      <vt:lpstr>abc</vt:lpstr>
      <vt:lpstr>Grain_Type</vt:lpstr>
      <vt:lpstr>henderson</vt:lpstr>
      <vt:lpstr>type</vt:lpstr>
    </vt:vector>
  </TitlesOfParts>
  <Company>UACES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ssadaka@uaex.edu</dc:creator>
  <cp:lastModifiedBy>ssadaka</cp:lastModifiedBy>
  <cp:lastPrinted>2016-05-05T03:28:48Z</cp:lastPrinted>
  <dcterms:created xsi:type="dcterms:W3CDTF">2016-03-10T17:22:46Z</dcterms:created>
  <dcterms:modified xsi:type="dcterms:W3CDTF">2016-06-15T02:52:19Z</dcterms:modified>
</cp:coreProperties>
</file>