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eniings\Desktop\"/>
    </mc:Choice>
  </mc:AlternateContent>
  <bookViews>
    <workbookView xWindow="-120" yWindow="-120" windowWidth="29040" windowHeight="15840" activeTab="3"/>
  </bookViews>
  <sheets>
    <sheet name="Instructions" sheetId="4" r:id="rId1"/>
    <sheet name="Pasture Rotation Calculator" sheetId="2" r:id="rId2"/>
    <sheet name="Mob Grazing Calculator" sheetId="1" r:id="rId3"/>
    <sheet name="Strip Grazing Calculator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I15" i="2" l="1"/>
  <c r="H21" i="3"/>
  <c r="H20" i="3"/>
  <c r="H19" i="3"/>
  <c r="H18" i="3"/>
  <c r="H16" i="1"/>
  <c r="H17" i="1"/>
  <c r="I16" i="2"/>
  <c r="I17" i="2"/>
  <c r="H15" i="1"/>
  <c r="H18" i="1"/>
  <c r="H19" i="1" s="1"/>
</calcChain>
</file>

<file path=xl/comments1.xml><?xml version="1.0" encoding="utf-8"?>
<comments xmlns="http://schemas.openxmlformats.org/spreadsheetml/2006/main">
  <authors>
    <author>uaex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select an average cow weight
1000=small
1100-1200=moderate
1300-1400=large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Type in the number of animals in the herd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>Type in the number acres in paddock or pasture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Select estimated forage yield in dry matter. Highest yields indicate mature forage of lower quality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20% =mob grazing
35%=continuous grazing
45%=occasional rotation
65%=2X weekly rotational
70%=strip or high density grazing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1.5%=dry cows limit feeding
2%=dry cows normal feeding
2.5%=lactating cows
3%=high milk lactating cows or growing steers/heifers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Select daily, 2 day, weekly, twice weekly, twice monthly, or monthly intervals</t>
        </r>
      </text>
    </comment>
  </commentList>
</comments>
</file>

<file path=xl/comments2.xml><?xml version="1.0" encoding="utf-8"?>
<comments xmlns="http://schemas.openxmlformats.org/spreadsheetml/2006/main">
  <authors>
    <author>uaex</author>
  </authors>
  <commentList>
    <comment ref="H7" authorId="0" shapeId="0">
      <text>
        <r>
          <rPr>
            <b/>
            <sz val="8"/>
            <color indexed="81"/>
            <rFont val="Tahoma"/>
            <family val="2"/>
          </rPr>
          <t>1000-5000=normal stock density
10,000=moderate stock density
50,000=high stock density
100,000 to 400,000=Ultra high density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>select an average cow weight
1000=small
1100-1200=moderate
1300-1400=large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Type in the number of animals in the herd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Select estimated forage yield in dry matter. Highest yields indicate mature forage of lower quality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20% =mob grazing
35%=continuous grazing
45%=occasional rotation
65%=2X weekly rotation
70%=strip or high density grazing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1.5%=dry cows limit feeding
2%=dry cows normal feeding
2.5%=lactating cows
3%=high milk lactating cows or growing steers/heifers</t>
        </r>
      </text>
    </comment>
  </commentList>
</comments>
</file>

<file path=xl/comments3.xml><?xml version="1.0" encoding="utf-8"?>
<comments xmlns="http://schemas.openxmlformats.org/spreadsheetml/2006/main">
  <authors>
    <author>uaex</author>
  </authors>
  <commentList>
    <comment ref="H7" authorId="0" shapeId="0">
      <text>
        <r>
          <rPr>
            <b/>
            <sz val="8"/>
            <color indexed="81"/>
            <rFont val="Tahoma"/>
            <family val="2"/>
          </rPr>
          <t>select an average cow weight
1000=small
1100-1200=moderate
1300-1400=large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>Type in the number of animals in the herd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Type in the pasture size in acres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Type in width (feet) of pasture to be strip grazed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Type in the height of the stockpiled forage canopy in inches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200 = Thin
300 = Good
400 = Very thick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20% =mob grazing
35%=continuous grazing
45%=occasional rotation
65%=2X weekly rotational
70%=strip or high density grazing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1.5%=dry cows limit feeding
2%=dry cows normal feeding
2.5%=lactating cows
3%=high milk lactating cows or growing steers/heifers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Select daily, 2 day, weekly, twice weekly, twice monthly, or monthly intervals</t>
        </r>
      </text>
    </comment>
  </commentList>
</comments>
</file>

<file path=xl/sharedStrings.xml><?xml version="1.0" encoding="utf-8"?>
<sst xmlns="http://schemas.openxmlformats.org/spreadsheetml/2006/main" count="98" uniqueCount="60">
  <si>
    <t>Avg cow weight</t>
  </si>
  <si>
    <t>Number of head to be grazed</t>
  </si>
  <si>
    <t>Estimated forage dry matter per acre</t>
  </si>
  <si>
    <t>% forage utilization desired</t>
  </si>
  <si>
    <t>DM intake as % of bodyweight</t>
  </si>
  <si>
    <t>Cow weight</t>
  </si>
  <si>
    <t>Forage utilization</t>
  </si>
  <si>
    <t>% BW intake</t>
  </si>
  <si>
    <t>Grazing density</t>
  </si>
  <si>
    <t>Number of acres in paddock or pasture</t>
  </si>
  <si>
    <t>Desired rotation interval (days)</t>
  </si>
  <si>
    <t>Rotation interval</t>
  </si>
  <si>
    <t>Forage height</t>
  </si>
  <si>
    <t>Forage thickness</t>
  </si>
  <si>
    <t>Pasture width (feet)</t>
  </si>
  <si>
    <t>Strip Grazing Calculator</t>
  </si>
  <si>
    <t>Forage yield per acre</t>
  </si>
  <si>
    <t>Number of days of grazing from this pasture</t>
  </si>
  <si>
    <t>Number of acres in this pasture</t>
  </si>
  <si>
    <t>Number of acres needed for desired rotation interval</t>
  </si>
  <si>
    <t>Strip size needed per rotation interval (feet)</t>
  </si>
  <si>
    <t>Results</t>
  </si>
  <si>
    <t>Number of paddock rotations per day needed to provide adequate forage intake</t>
  </si>
  <si>
    <t>Desired stock density (lbs liveweight per acre)</t>
  </si>
  <si>
    <t>Average cow weight</t>
  </si>
  <si>
    <t>Forage dry matter intake as % of animal bodyweight</t>
  </si>
  <si>
    <t>Number of head in the herd to be grazed</t>
  </si>
  <si>
    <t>Estimated forage dry matter available per acre</t>
  </si>
  <si>
    <t>Percent forage utilization desired</t>
  </si>
  <si>
    <t>Forage canopy height (inches)</t>
  </si>
  <si>
    <t>Number of acres needed per day for this herd</t>
  </si>
  <si>
    <t>Calculates pasture area and rotation frequency needed for various grazing stock densities</t>
  </si>
  <si>
    <t>Desired rotation interval (number of days)</t>
  </si>
  <si>
    <t>Estimated yield/acre per inch of forage canopy</t>
  </si>
  <si>
    <t>2. What is the rotation frequency needed at selected stock densities to provide adequate forage intake?</t>
  </si>
  <si>
    <t>1. What paddock or herd size is needed to achieve selected stock densities ?</t>
  </si>
  <si>
    <t>Data Needed</t>
  </si>
  <si>
    <t>Enter Data Below</t>
  </si>
  <si>
    <t>Click to open drop down menu</t>
  </si>
  <si>
    <t>University of Arkansas Division of Agriculture - Cooperative Extension Service</t>
  </si>
  <si>
    <t>Enter Data</t>
  </si>
  <si>
    <t>Area allocated per cow at the specified stock density (square feet)</t>
  </si>
  <si>
    <t>1. What size strip of stockpiled forage is needed  to feed this herd for a selected number of days?</t>
  </si>
  <si>
    <t>2. Estimated number of grazing days from this pasture under selected management?</t>
  </si>
  <si>
    <t>Pasture Rotation Calculator</t>
  </si>
  <si>
    <t>Mob Grazing Calculator</t>
  </si>
  <si>
    <t>Number of days this size herd can graze this paddock at the current forage availability</t>
  </si>
  <si>
    <t>Number of acres of forage this size herd needs per day</t>
  </si>
  <si>
    <t>Number of acres needed for this size herd to graze for the specified Rotation Interval</t>
  </si>
  <si>
    <t xml:space="preserve">1. Calculates the number of days a paddock can be grazed by a given size herd </t>
  </si>
  <si>
    <t>2. Calculates the number of acres needed per day and per rotation interval for a given size herd</t>
  </si>
  <si>
    <t>Number of animals per acre to achieve this stock density</t>
  </si>
  <si>
    <t>Paddock size (acres) needed for this size herd to achieve the specified stock density</t>
  </si>
  <si>
    <t>Number of hours grazing in each paddock to provide adequate forage intake</t>
  </si>
  <si>
    <t>Amount of forage dry matter (lbs) available per head  at the desired utilization and stock density</t>
  </si>
  <si>
    <t>grazingcalculator</t>
  </si>
  <si>
    <t>University of Arkansas Grazing Calculator</t>
  </si>
  <si>
    <t>Information on animal numbers and field or paddock size is needed. Drop down menu boxes are provided for certain factors to standardize estimates.</t>
  </si>
  <si>
    <t>Click one of the tabs below to select one of the three calculators</t>
  </si>
  <si>
    <r>
      <t xml:space="preserve">This program includes three calculators that allow the user to makes estimates for </t>
    </r>
    <r>
      <rPr>
        <b/>
        <sz val="18"/>
        <color theme="1"/>
        <rFont val="Calibri"/>
        <family val="2"/>
        <scheme val="minor"/>
      </rPr>
      <t>pasture rotations</t>
    </r>
    <r>
      <rPr>
        <sz val="18"/>
        <color theme="1"/>
        <rFont val="Calibri"/>
        <family val="2"/>
        <scheme val="minor"/>
      </rPr>
      <t xml:space="preserve">, setting stock density for </t>
    </r>
    <r>
      <rPr>
        <b/>
        <sz val="18"/>
        <color theme="1"/>
        <rFont val="Calibri"/>
        <family val="2"/>
        <scheme val="minor"/>
      </rPr>
      <t>mob grazing</t>
    </r>
    <r>
      <rPr>
        <sz val="18"/>
        <color theme="1"/>
        <rFont val="Calibri"/>
        <family val="2"/>
        <scheme val="minor"/>
      </rPr>
      <t xml:space="preserve">, and estimating field strip sizes for </t>
    </r>
    <r>
      <rPr>
        <b/>
        <sz val="18"/>
        <color theme="1"/>
        <rFont val="Calibri"/>
        <family val="2"/>
        <scheme val="minor"/>
      </rPr>
      <t>strip grazing</t>
    </r>
    <r>
      <rPr>
        <sz val="18"/>
        <color theme="1"/>
        <rFont val="Calibri"/>
        <family val="2"/>
        <scheme val="minor"/>
      </rPr>
      <t xml:space="preserve"> stockpiled forage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</si>
</sst>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rgb="FFFA7D00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8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i/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darkTrellis">
        <fgColor theme="2" tint="-0.24994659260841701"/>
        <bgColor theme="2" tint="-9.9917600024414813E-2"/>
      </patternFill>
    </fill>
    <fill>
      <patternFill patternType="darkTrellis">
        <fgColor theme="2" tint="-0.24994659260841701"/>
        <bgColor indexed="65"/>
      </patternFill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patternFill patternType="darkTrellis">
        <fgColor theme="2" tint="-0.24994659260841701"/>
        <bgColor theme="2" tint="-9.9948118533890809E-2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0.5">
          <color theme="0" tint="-0.34900967436750391"/>
        </stop>
        <stop position="1">
          <color theme="0"/>
        </stop>
      </gradient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2" xfId="0" applyFont="1" applyBorder="1"/>
    <xf numFmtId="0" fontId="2" fillId="3" borderId="1" xfId="2"/>
    <xf numFmtId="0" fontId="3" fillId="4" borderId="2" xfId="0" applyFont="1" applyFill="1" applyBorder="1"/>
    <xf numFmtId="0" fontId="3" fillId="4" borderId="8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164" fontId="4" fillId="4" borderId="2" xfId="2" applyNumberFormat="1" applyFont="1" applyFill="1" applyBorder="1" applyProtection="1"/>
    <xf numFmtId="0" fontId="3" fillId="4" borderId="6" xfId="0" applyFont="1" applyFill="1" applyBorder="1"/>
    <xf numFmtId="0" fontId="3" fillId="4" borderId="9" xfId="0" applyFont="1" applyFill="1" applyBorder="1"/>
    <xf numFmtId="0" fontId="5" fillId="4" borderId="10" xfId="2" applyFont="1" applyFill="1" applyBorder="1"/>
    <xf numFmtId="1" fontId="5" fillId="4" borderId="10" xfId="2" applyNumberFormat="1" applyFont="1" applyFill="1" applyBorder="1"/>
    <xf numFmtId="0" fontId="3" fillId="4" borderId="0" xfId="0" applyFont="1" applyFill="1"/>
    <xf numFmtId="0" fontId="8" fillId="0" borderId="0" xfId="0" applyFont="1"/>
    <xf numFmtId="0" fontId="0" fillId="5" borderId="0" xfId="0" applyFill="1" applyBorder="1" applyProtection="1"/>
    <xf numFmtId="0" fontId="3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0" fillId="5" borderId="0" xfId="0" applyFont="1" applyFill="1" applyBorder="1" applyProtection="1"/>
    <xf numFmtId="2" fontId="15" fillId="10" borderId="11" xfId="2" applyNumberFormat="1" applyFont="1" applyFill="1" applyBorder="1" applyProtection="1"/>
    <xf numFmtId="164" fontId="15" fillId="10" borderId="11" xfId="2" applyNumberFormat="1" applyFont="1" applyFill="1" applyBorder="1" applyProtection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8" borderId="0" xfId="0" applyFont="1" applyFill="1" applyAlignment="1" applyProtection="1"/>
    <xf numFmtId="1" fontId="15" fillId="10" borderId="11" xfId="2" applyNumberFormat="1" applyFont="1" applyFill="1" applyBorder="1" applyProtection="1"/>
    <xf numFmtId="0" fontId="17" fillId="0" borderId="11" xfId="0" applyFont="1" applyBorder="1" applyAlignment="1">
      <alignment horizontal="center"/>
    </xf>
    <xf numFmtId="2" fontId="12" fillId="10" borderId="11" xfId="2" applyNumberFormat="1" applyFont="1" applyFill="1" applyBorder="1"/>
    <xf numFmtId="1" fontId="12" fillId="10" borderId="11" xfId="2" applyNumberFormat="1" applyFont="1" applyFill="1" applyBorder="1"/>
    <xf numFmtId="0" fontId="9" fillId="0" borderId="11" xfId="0" applyFont="1" applyBorder="1" applyAlignment="1">
      <alignment horizontal="center"/>
    </xf>
    <xf numFmtId="0" fontId="12" fillId="12" borderId="12" xfId="0" applyFont="1" applyFill="1" applyBorder="1" applyAlignment="1" applyProtection="1">
      <alignment horizontal="center"/>
    </xf>
    <xf numFmtId="0" fontId="11" fillId="0" borderId="12" xfId="0" applyFont="1" applyBorder="1"/>
    <xf numFmtId="0" fontId="14" fillId="8" borderId="0" xfId="0" applyFont="1" applyFill="1" applyAlignment="1" applyProtection="1">
      <alignment horizontal="center"/>
    </xf>
    <xf numFmtId="0" fontId="3" fillId="13" borderId="0" xfId="0" applyFont="1" applyFill="1"/>
    <xf numFmtId="0" fontId="20" fillId="5" borderId="0" xfId="0" applyFont="1" applyFill="1" applyBorder="1" applyProtection="1"/>
    <xf numFmtId="0" fontId="18" fillId="6" borderId="0" xfId="0" applyFont="1" applyFill="1"/>
    <xf numFmtId="0" fontId="8" fillId="5" borderId="0" xfId="0" applyFont="1" applyFill="1" applyBorder="1" applyProtection="1"/>
    <xf numFmtId="0" fontId="19" fillId="7" borderId="11" xfId="1" applyFont="1" applyFill="1" applyBorder="1" applyProtection="1">
      <protection locked="0"/>
    </xf>
    <xf numFmtId="0" fontId="19" fillId="11" borderId="11" xfId="1" applyFont="1" applyFill="1" applyBorder="1" applyProtection="1">
      <protection locked="0"/>
    </xf>
    <xf numFmtId="0" fontId="19" fillId="11" borderId="13" xfId="1" applyFont="1" applyFill="1" applyBorder="1" applyProtection="1">
      <protection locked="0"/>
    </xf>
    <xf numFmtId="0" fontId="10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1" fillId="8" borderId="0" xfId="0" applyFont="1" applyFill="1" applyAlignment="1" applyProtection="1">
      <alignment horizontal="center"/>
    </xf>
    <xf numFmtId="0" fontId="7" fillId="9" borderId="13" xfId="0" applyFont="1" applyFill="1" applyBorder="1" applyAlignment="1">
      <alignment horizontal="left"/>
    </xf>
    <xf numFmtId="0" fontId="7" fillId="9" borderId="17" xfId="0" applyFont="1" applyFill="1" applyBorder="1" applyAlignment="1">
      <alignment horizontal="left"/>
    </xf>
    <xf numFmtId="0" fontId="7" fillId="9" borderId="14" xfId="0" applyFont="1" applyFill="1" applyBorder="1" applyAlignment="1">
      <alignment horizontal="left"/>
    </xf>
    <xf numFmtId="0" fontId="18" fillId="6" borderId="13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9" borderId="7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9" borderId="5" xfId="0" applyFont="1" applyFill="1" applyBorder="1" applyAlignment="1">
      <alignment horizontal="left"/>
    </xf>
    <xf numFmtId="0" fontId="7" fillId="9" borderId="3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0" fillId="6" borderId="0" xfId="0" applyFill="1"/>
    <xf numFmtId="0" fontId="13" fillId="6" borderId="0" xfId="0" applyFont="1" applyFill="1" applyAlignment="1">
      <alignment horizontal="center" wrapText="1"/>
    </xf>
    <xf numFmtId="0" fontId="22" fillId="6" borderId="0" xfId="0" applyFont="1" applyFill="1" applyAlignment="1">
      <alignment horizontal="left" wrapText="1"/>
    </xf>
    <xf numFmtId="0" fontId="22" fillId="6" borderId="0" xfId="0" applyFont="1" applyFill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147638</xdr:rowOff>
    </xdr:from>
    <xdr:to>
      <xdr:col>8</xdr:col>
      <xdr:colOff>561975</xdr:colOff>
      <xdr:row>3</xdr:row>
      <xdr:rowOff>145616</xdr:rowOff>
    </xdr:to>
    <xdr:pic>
      <xdr:nvPicPr>
        <xdr:cNvPr id="2" name="Picture 1" descr="https://www.uaex.edu/media-resources/images/logos/UA-color-left-smal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47638"/>
          <a:ext cx="2828925" cy="540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317499</xdr:colOff>
      <xdr:row>1</xdr:row>
      <xdr:rowOff>85149</xdr:rowOff>
    </xdr:from>
    <xdr:to>
      <xdr:col>9</xdr:col>
      <xdr:colOff>1708679</xdr:colOff>
      <xdr:row>2</xdr:row>
      <xdr:rowOff>174097</xdr:rowOff>
    </xdr:to>
    <xdr:pic>
      <xdr:nvPicPr>
        <xdr:cNvPr id="2" name="Picture 1" descr="https://www.uaex.edu/media-resources/images/logos/UA-color-left-smal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8458" y="397358"/>
          <a:ext cx="2613554" cy="49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1</xdr:row>
      <xdr:rowOff>183695</xdr:rowOff>
    </xdr:from>
    <xdr:to>
      <xdr:col>9</xdr:col>
      <xdr:colOff>269748</xdr:colOff>
      <xdr:row>3</xdr:row>
      <xdr:rowOff>88190</xdr:rowOff>
    </xdr:to>
    <xdr:pic>
      <xdr:nvPicPr>
        <xdr:cNvPr id="2" name="Picture 1" descr="https://www.uaex.edu/media-resources/images/logos/UA-color-left-smal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0340" y="503464"/>
          <a:ext cx="3222498" cy="612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297655</xdr:colOff>
      <xdr:row>1</xdr:row>
      <xdr:rowOff>291703</xdr:rowOff>
    </xdr:from>
    <xdr:to>
      <xdr:col>12</xdr:col>
      <xdr:colOff>1149084</xdr:colOff>
      <xdr:row>3</xdr:row>
      <xdr:rowOff>127312</xdr:rowOff>
    </xdr:to>
    <xdr:pic>
      <xdr:nvPicPr>
        <xdr:cNvPr id="2" name="Picture 1" descr="https://www.uaex.edu/media-resources/images/logos/UA-color-left-smal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1859" y="613172"/>
          <a:ext cx="2613554" cy="49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B7" sqref="B7:O12"/>
    </sheetView>
  </sheetViews>
  <sheetFormatPr defaultRowHeight="14.25" x14ac:dyDescent="0.45"/>
  <sheetData>
    <row r="1" spans="1:19" x14ac:dyDescent="0.4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x14ac:dyDescent="0.4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x14ac:dyDescent="0.4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x14ac:dyDescent="0.4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36.75" customHeight="1" x14ac:dyDescent="0.9">
      <c r="A5" s="66"/>
      <c r="B5" s="67" t="s">
        <v>56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</row>
    <row r="6" spans="1:19" ht="9.75" customHeight="1" x14ac:dyDescent="0.4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ht="43.5" customHeight="1" x14ac:dyDescent="0.7">
      <c r="A7" s="66"/>
      <c r="B7" s="68" t="s">
        <v>59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6"/>
      <c r="Q7" s="66"/>
      <c r="R7" s="66"/>
      <c r="S7" s="66"/>
    </row>
    <row r="8" spans="1:19" x14ac:dyDescent="0.4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 ht="23.25" customHeight="1" x14ac:dyDescent="0.45">
      <c r="A9" s="66"/>
      <c r="B9" s="68" t="s">
        <v>57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6"/>
      <c r="Q9" s="66"/>
      <c r="R9" s="66"/>
      <c r="S9" s="66"/>
    </row>
    <row r="10" spans="1:19" ht="23.25" customHeight="1" x14ac:dyDescent="0.45">
      <c r="A10" s="66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6"/>
      <c r="Q10" s="66"/>
      <c r="R10" s="66"/>
      <c r="S10" s="66"/>
    </row>
    <row r="11" spans="1:19" x14ac:dyDescent="0.4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ht="23.25" x14ac:dyDescent="0.7">
      <c r="A12" s="66"/>
      <c r="B12" s="69" t="s">
        <v>58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19" x14ac:dyDescent="0.4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x14ac:dyDescent="0.4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 x14ac:dyDescent="0.4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19" x14ac:dyDescent="0.4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1:19" x14ac:dyDescent="0.4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1:19" x14ac:dyDescent="0.4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1:19" x14ac:dyDescent="0.4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1:19" x14ac:dyDescent="0.4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1:19" x14ac:dyDescent="0.4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1:19" x14ac:dyDescent="0.4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19" x14ac:dyDescent="0.4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</sheetData>
  <sheetProtection algorithmName="SHA-512" hashValue="AX/03OlFuS5g60zcIZ4ks85sQXAiRvqA9fk0TosVeqFr8uPeOemQHeM7tm57pcuCKcZ/qyo+CpxilaTlK+Gnow==" saltValue="xyyLGkEgbOx7XlmT0dIqLA==" spinCount="100000" sheet="1" objects="1" scenarios="1"/>
  <mergeCells count="3">
    <mergeCell ref="B7:O7"/>
    <mergeCell ref="B9:O10"/>
    <mergeCell ref="B5:L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opLeftCell="B1" zoomScale="70" zoomScaleNormal="70" workbookViewId="0">
      <selection activeCell="H6" sqref="H6"/>
    </sheetView>
  </sheetViews>
  <sheetFormatPr defaultRowHeight="14.25" x14ac:dyDescent="0.45"/>
  <cols>
    <col min="7" max="7" width="29.265625" customWidth="1"/>
    <col min="8" max="8" width="29.796875" customWidth="1"/>
    <col min="9" max="9" width="17.1328125" customWidth="1"/>
    <col min="10" max="10" width="24.86328125" customWidth="1"/>
    <col min="11" max="11" width="28.73046875" customWidth="1"/>
    <col min="12" max="12" width="25.59765625" customWidth="1"/>
    <col min="13" max="13" width="20.265625" customWidth="1"/>
    <col min="14" max="14" width="24.265625" customWidth="1"/>
    <col min="15" max="15" width="25.3984375" customWidth="1"/>
    <col min="16" max="16" width="21.86328125" customWidth="1"/>
  </cols>
  <sheetData>
    <row r="1" spans="1:13" ht="24.75" x14ac:dyDescent="0.6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36"/>
      <c r="L1" s="36"/>
    </row>
    <row r="2" spans="1:13" ht="32.25" customHeight="1" x14ac:dyDescent="0.9">
      <c r="A2" s="34"/>
      <c r="B2" s="42" t="s">
        <v>44</v>
      </c>
      <c r="C2" s="42"/>
      <c r="D2" s="42"/>
      <c r="E2" s="42"/>
      <c r="F2" s="42"/>
      <c r="G2" s="42"/>
      <c r="H2" s="15"/>
      <c r="I2" s="15"/>
      <c r="J2" s="15"/>
      <c r="K2" s="15"/>
      <c r="L2" s="15"/>
      <c r="M2" s="1"/>
    </row>
    <row r="3" spans="1:13" ht="21" x14ac:dyDescent="0.65">
      <c r="A3" s="34"/>
      <c r="B3" s="35" t="s">
        <v>49</v>
      </c>
      <c r="C3" s="35"/>
      <c r="D3" s="35"/>
      <c r="E3" s="35"/>
      <c r="F3" s="35"/>
      <c r="G3" s="35"/>
      <c r="H3" s="16"/>
      <c r="I3" s="15"/>
      <c r="J3" s="15"/>
      <c r="K3" s="15"/>
      <c r="L3" s="15"/>
      <c r="M3" s="1"/>
    </row>
    <row r="4" spans="1:13" ht="21.4" thickBot="1" x14ac:dyDescent="0.7">
      <c r="A4" s="34"/>
      <c r="B4" s="35" t="s">
        <v>50</v>
      </c>
      <c r="C4" s="35"/>
      <c r="D4" s="35"/>
      <c r="E4" s="35"/>
      <c r="F4" s="35"/>
      <c r="G4" s="35"/>
      <c r="H4" s="18"/>
      <c r="I4" s="16"/>
      <c r="J4" s="15"/>
      <c r="K4" s="15"/>
      <c r="L4" s="15"/>
      <c r="M4" s="1"/>
    </row>
    <row r="5" spans="1:13" ht="25.9" thickBot="1" x14ac:dyDescent="0.8">
      <c r="A5" s="34"/>
      <c r="B5" s="34"/>
      <c r="C5" s="34"/>
      <c r="D5" s="34"/>
      <c r="E5" s="34"/>
      <c r="F5" s="34"/>
      <c r="G5" s="31" t="s">
        <v>36</v>
      </c>
      <c r="H5" s="29" t="s">
        <v>37</v>
      </c>
      <c r="I5" s="15"/>
      <c r="J5" s="15"/>
      <c r="K5" s="15"/>
      <c r="L5" s="15"/>
    </row>
    <row r="6" spans="1:13" ht="21.4" thickBot="1" x14ac:dyDescent="0.7">
      <c r="A6" s="34"/>
      <c r="B6" s="34"/>
      <c r="C6" s="34"/>
      <c r="D6" s="47" t="s">
        <v>0</v>
      </c>
      <c r="E6" s="48"/>
      <c r="F6" s="48"/>
      <c r="G6" s="49"/>
      <c r="H6" s="37">
        <v>1100</v>
      </c>
      <c r="I6" s="40" t="s">
        <v>38</v>
      </c>
      <c r="J6" s="41"/>
      <c r="K6" s="15"/>
      <c r="L6" s="15"/>
    </row>
    <row r="7" spans="1:13" ht="21.4" thickBot="1" x14ac:dyDescent="0.7">
      <c r="A7" s="34"/>
      <c r="B7" s="34"/>
      <c r="C7" s="34"/>
      <c r="D7" s="47" t="s">
        <v>1</v>
      </c>
      <c r="E7" s="48"/>
      <c r="F7" s="48"/>
      <c r="G7" s="49"/>
      <c r="H7" s="37">
        <v>0</v>
      </c>
      <c r="I7" s="15"/>
      <c r="J7" s="15"/>
      <c r="K7" s="15"/>
      <c r="L7" s="15"/>
    </row>
    <row r="8" spans="1:13" ht="21.4" thickBot="1" x14ac:dyDescent="0.7">
      <c r="A8" s="34"/>
      <c r="B8" s="34"/>
      <c r="C8" s="34"/>
      <c r="D8" s="47" t="s">
        <v>9</v>
      </c>
      <c r="E8" s="48"/>
      <c r="F8" s="48"/>
      <c r="G8" s="49"/>
      <c r="H8" s="37">
        <v>0</v>
      </c>
      <c r="I8" s="15"/>
      <c r="J8" s="15"/>
      <c r="K8" s="15"/>
      <c r="L8" s="15"/>
    </row>
    <row r="9" spans="1:13" ht="21.4" thickBot="1" x14ac:dyDescent="0.7">
      <c r="A9" s="34"/>
      <c r="B9" s="34"/>
      <c r="C9" s="34"/>
      <c r="D9" s="47" t="s">
        <v>2</v>
      </c>
      <c r="E9" s="48"/>
      <c r="F9" s="48"/>
      <c r="G9" s="49"/>
      <c r="H9" s="37">
        <v>1000</v>
      </c>
      <c r="I9" s="40" t="s">
        <v>38</v>
      </c>
      <c r="J9" s="41"/>
      <c r="K9" s="15"/>
      <c r="L9" s="15"/>
    </row>
    <row r="10" spans="1:13" ht="21.4" thickBot="1" x14ac:dyDescent="0.7">
      <c r="A10" s="34"/>
      <c r="B10" s="34"/>
      <c r="C10" s="34"/>
      <c r="D10" s="47" t="s">
        <v>3</v>
      </c>
      <c r="E10" s="48"/>
      <c r="F10" s="48"/>
      <c r="G10" s="49"/>
      <c r="H10" s="37">
        <v>0.35</v>
      </c>
      <c r="I10" s="40" t="s">
        <v>38</v>
      </c>
      <c r="J10" s="41"/>
      <c r="K10" s="15"/>
      <c r="L10" s="15"/>
    </row>
    <row r="11" spans="1:13" ht="21.4" thickBot="1" x14ac:dyDescent="0.7">
      <c r="A11" s="34"/>
      <c r="B11" s="34"/>
      <c r="C11" s="34"/>
      <c r="D11" s="47" t="s">
        <v>4</v>
      </c>
      <c r="E11" s="48"/>
      <c r="F11" s="48"/>
      <c r="G11" s="49"/>
      <c r="H11" s="37">
        <v>1.4999999999999999E-2</v>
      </c>
      <c r="I11" s="40" t="s">
        <v>38</v>
      </c>
      <c r="J11" s="41"/>
      <c r="K11" s="15"/>
      <c r="L11" s="15"/>
    </row>
    <row r="12" spans="1:13" ht="21.4" thickBot="1" x14ac:dyDescent="0.7">
      <c r="A12" s="34"/>
      <c r="B12" s="34"/>
      <c r="C12" s="34"/>
      <c r="D12" s="47" t="s">
        <v>32</v>
      </c>
      <c r="E12" s="48"/>
      <c r="F12" s="48"/>
      <c r="G12" s="49"/>
      <c r="H12" s="37">
        <v>14</v>
      </c>
      <c r="I12" s="40" t="s">
        <v>38</v>
      </c>
      <c r="J12" s="41"/>
      <c r="K12" s="15"/>
      <c r="L12" s="15"/>
    </row>
    <row r="13" spans="1:13" x14ac:dyDescent="0.45">
      <c r="A13" s="34"/>
      <c r="B13" s="34"/>
      <c r="C13" s="34"/>
      <c r="D13" s="34"/>
      <c r="E13" s="34"/>
      <c r="F13" s="34"/>
      <c r="G13" s="34"/>
      <c r="H13" s="15"/>
      <c r="I13" s="15"/>
      <c r="J13" s="15"/>
      <c r="K13" s="15"/>
      <c r="L13" s="15"/>
    </row>
    <row r="14" spans="1:13" ht="25.9" thickBot="1" x14ac:dyDescent="0.8">
      <c r="A14" s="34"/>
      <c r="B14" s="34"/>
      <c r="C14" s="34"/>
      <c r="D14" s="34"/>
      <c r="E14" s="34"/>
      <c r="F14" s="34"/>
      <c r="G14" s="34"/>
      <c r="H14" s="15"/>
      <c r="I14" s="22" t="s">
        <v>21</v>
      </c>
      <c r="J14" s="15"/>
      <c r="K14" s="15"/>
      <c r="L14" s="15"/>
    </row>
    <row r="15" spans="1:13" ht="28.9" thickBot="1" x14ac:dyDescent="0.9">
      <c r="A15" s="15"/>
      <c r="B15" s="44" t="s">
        <v>46</v>
      </c>
      <c r="C15" s="45"/>
      <c r="D15" s="45"/>
      <c r="E15" s="45"/>
      <c r="F15" s="45"/>
      <c r="G15" s="45"/>
      <c r="H15" s="46"/>
      <c r="I15" s="20" t="e">
        <f>(H9*H10*H8)/(H7*H6*H11)</f>
        <v>#DIV/0!</v>
      </c>
      <c r="J15" s="15"/>
      <c r="K15" s="15"/>
      <c r="L15" s="15"/>
    </row>
    <row r="16" spans="1:13" ht="28.9" thickBot="1" x14ac:dyDescent="0.9">
      <c r="A16" s="15"/>
      <c r="B16" s="44" t="s">
        <v>47</v>
      </c>
      <c r="C16" s="45"/>
      <c r="D16" s="45"/>
      <c r="E16" s="45"/>
      <c r="F16" s="45"/>
      <c r="G16" s="45"/>
      <c r="H16" s="46"/>
      <c r="I16" s="21">
        <f>(H7*H6*H11)/(H9*H10)</f>
        <v>0</v>
      </c>
      <c r="J16" s="15"/>
      <c r="K16" s="15"/>
      <c r="L16" s="15"/>
    </row>
    <row r="17" spans="1:17" ht="28.9" thickBot="1" x14ac:dyDescent="0.9">
      <c r="A17" s="15"/>
      <c r="B17" s="44" t="s">
        <v>48</v>
      </c>
      <c r="C17" s="45"/>
      <c r="D17" s="45"/>
      <c r="E17" s="45"/>
      <c r="F17" s="45"/>
      <c r="G17" s="45"/>
      <c r="H17" s="46"/>
      <c r="I17" s="21">
        <f>((H7*H6*H11)/(H9*H10))*H12</f>
        <v>0</v>
      </c>
      <c r="J17" s="15"/>
      <c r="K17" s="15"/>
      <c r="L17" s="15"/>
    </row>
    <row r="18" spans="1:17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7" ht="21" x14ac:dyDescent="0.6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"/>
    </row>
    <row r="20" spans="1:17" ht="21" x14ac:dyDescent="0.6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"/>
    </row>
    <row r="21" spans="1:17" ht="21" x14ac:dyDescent="0.6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"/>
    </row>
    <row r="22" spans="1:17" ht="21" x14ac:dyDescent="0.65">
      <c r="B22" s="4"/>
      <c r="C22" s="4"/>
      <c r="D22" s="9"/>
      <c r="E22" s="5"/>
      <c r="F22" s="6"/>
      <c r="G22" s="5"/>
      <c r="H22" s="8"/>
      <c r="I22" s="1"/>
      <c r="J22" s="1"/>
      <c r="K22" s="1"/>
      <c r="L22" s="1"/>
      <c r="M22" s="1"/>
    </row>
    <row r="23" spans="1:17" ht="21" x14ac:dyDescent="0.65">
      <c r="B23" s="4"/>
      <c r="C23" s="4"/>
      <c r="D23" s="4"/>
      <c r="E23" s="9"/>
      <c r="F23" s="5"/>
      <c r="G23" s="7"/>
      <c r="H23" s="8"/>
      <c r="I23" s="1"/>
      <c r="J23" s="1"/>
      <c r="K23" s="1"/>
      <c r="L23" s="1"/>
      <c r="M23" s="1"/>
    </row>
    <row r="24" spans="1:17" ht="21" x14ac:dyDescent="0.65">
      <c r="B24" s="5"/>
      <c r="C24" s="5"/>
      <c r="D24" s="5"/>
      <c r="E24" s="5"/>
      <c r="F24" s="7"/>
      <c r="G24" s="10"/>
      <c r="H24" s="11"/>
      <c r="I24" s="1"/>
      <c r="J24" s="1"/>
      <c r="K24" s="1"/>
      <c r="L24" s="1"/>
      <c r="M24" s="1"/>
    </row>
    <row r="25" spans="1:17" ht="21" x14ac:dyDescent="0.65">
      <c r="B25" s="5"/>
      <c r="C25" s="5"/>
      <c r="D25" s="5"/>
      <c r="E25" s="5"/>
      <c r="F25" s="5"/>
      <c r="G25" s="5"/>
      <c r="H25" s="12"/>
      <c r="I25" s="1"/>
      <c r="J25" s="3"/>
      <c r="K25" s="1"/>
      <c r="L25" s="1"/>
      <c r="M25" s="1"/>
    </row>
    <row r="26" spans="1:17" ht="21" x14ac:dyDescent="0.6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7" ht="21" x14ac:dyDescent="0.65">
      <c r="B27" s="1"/>
      <c r="C27" s="1"/>
      <c r="D27" s="1"/>
      <c r="E27" s="1"/>
      <c r="F27" s="1"/>
      <c r="G27" s="1"/>
      <c r="H27" s="1"/>
      <c r="I27" s="1"/>
      <c r="J27" s="1"/>
      <c r="K27" s="1"/>
      <c r="L27" s="33" t="s">
        <v>55</v>
      </c>
      <c r="M27" s="1"/>
    </row>
    <row r="28" spans="1:17" ht="21" x14ac:dyDescent="0.65">
      <c r="B28" s="13"/>
      <c r="C28" s="13"/>
      <c r="D28" s="13"/>
      <c r="E28" s="1"/>
      <c r="F28" s="1"/>
      <c r="G28" s="1"/>
      <c r="H28" s="1"/>
      <c r="I28" s="1"/>
      <c r="J28" s="1"/>
      <c r="K28" s="1"/>
      <c r="L28" s="1" t="s">
        <v>8</v>
      </c>
      <c r="M28" s="1" t="s">
        <v>5</v>
      </c>
      <c r="N28" s="1" t="s">
        <v>6</v>
      </c>
      <c r="O28" s="1" t="s">
        <v>7</v>
      </c>
      <c r="P28" s="1" t="s">
        <v>11</v>
      </c>
      <c r="Q28" s="1" t="s">
        <v>16</v>
      </c>
    </row>
    <row r="29" spans="1:17" ht="21" x14ac:dyDescent="0.65"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v>1000</v>
      </c>
      <c r="M29" s="1">
        <v>1000</v>
      </c>
      <c r="N29" s="1">
        <v>0.2</v>
      </c>
      <c r="O29" s="1">
        <v>1.4999999999999999E-2</v>
      </c>
      <c r="P29" s="1">
        <v>1</v>
      </c>
      <c r="Q29" s="1">
        <v>500</v>
      </c>
    </row>
    <row r="30" spans="1:17" ht="21" x14ac:dyDescent="0.65"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v>5000</v>
      </c>
      <c r="M30" s="1">
        <v>1100</v>
      </c>
      <c r="N30" s="1">
        <v>0.35</v>
      </c>
      <c r="O30" s="1">
        <v>0.02</v>
      </c>
      <c r="P30" s="1">
        <v>2</v>
      </c>
      <c r="Q30" s="1">
        <v>1000</v>
      </c>
    </row>
    <row r="31" spans="1:17" ht="21" x14ac:dyDescent="0.65"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v>10000</v>
      </c>
      <c r="M31" s="1">
        <v>1200</v>
      </c>
      <c r="N31" s="1">
        <v>0.45</v>
      </c>
      <c r="O31" s="1">
        <v>2.5000000000000001E-2</v>
      </c>
      <c r="P31" s="1">
        <v>3.5</v>
      </c>
      <c r="Q31" s="1">
        <v>1500</v>
      </c>
    </row>
    <row r="32" spans="1:17" ht="21" x14ac:dyDescent="0.65">
      <c r="B32" s="1"/>
      <c r="C32" s="1"/>
      <c r="D32" s="1"/>
      <c r="E32" s="1"/>
      <c r="F32" s="1"/>
      <c r="G32" s="1"/>
      <c r="H32" s="1"/>
      <c r="I32" s="1"/>
      <c r="J32" s="1"/>
      <c r="K32" s="1"/>
      <c r="L32" s="1">
        <v>50000</v>
      </c>
      <c r="M32" s="1">
        <v>1300</v>
      </c>
      <c r="N32" s="1">
        <v>0.65</v>
      </c>
      <c r="O32" s="1">
        <v>0.03</v>
      </c>
      <c r="P32" s="1">
        <v>7</v>
      </c>
      <c r="Q32" s="1">
        <v>2000</v>
      </c>
    </row>
    <row r="33" spans="2:17" ht="21" x14ac:dyDescent="0.65">
      <c r="B33" s="1"/>
      <c r="C33" s="1"/>
      <c r="D33" s="1"/>
      <c r="E33" s="1"/>
      <c r="F33" s="1"/>
      <c r="G33" s="1"/>
      <c r="H33" s="1"/>
      <c r="I33" s="1"/>
      <c r="J33" s="1"/>
      <c r="K33" s="1"/>
      <c r="L33" s="1">
        <v>100000</v>
      </c>
      <c r="M33" s="1">
        <v>1400</v>
      </c>
      <c r="N33" s="1">
        <v>0.7</v>
      </c>
      <c r="O33" s="1"/>
      <c r="P33" s="1">
        <v>14</v>
      </c>
      <c r="Q33" s="1">
        <v>2500</v>
      </c>
    </row>
    <row r="34" spans="2:17" ht="21" x14ac:dyDescent="0.65">
      <c r="B34" s="1"/>
      <c r="C34" s="1"/>
      <c r="D34" s="1"/>
      <c r="E34" s="1"/>
      <c r="F34" s="1"/>
      <c r="G34" s="1"/>
      <c r="H34" s="1"/>
      <c r="I34" s="1"/>
      <c r="J34" s="1"/>
      <c r="K34" s="1"/>
      <c r="L34" s="1">
        <v>200000</v>
      </c>
      <c r="M34" s="1"/>
      <c r="N34" s="1"/>
      <c r="O34" s="1"/>
      <c r="P34" s="1">
        <v>30</v>
      </c>
      <c r="Q34" s="1">
        <v>3000</v>
      </c>
    </row>
    <row r="35" spans="2:17" ht="21" x14ac:dyDescent="0.65"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v>300000</v>
      </c>
      <c r="M35" s="1"/>
      <c r="N35" s="1"/>
      <c r="O35" s="1"/>
      <c r="Q35" s="1">
        <v>4000</v>
      </c>
    </row>
    <row r="36" spans="2:17" ht="21" x14ac:dyDescent="0.65">
      <c r="B36" s="1"/>
      <c r="C36" s="1"/>
      <c r="D36" s="1"/>
      <c r="E36" s="1"/>
      <c r="F36" s="1"/>
      <c r="G36" s="1"/>
      <c r="H36" s="1"/>
      <c r="I36" s="1"/>
      <c r="J36" s="1"/>
      <c r="K36" s="1"/>
      <c r="L36" s="1">
        <v>400000</v>
      </c>
      <c r="M36" s="1"/>
      <c r="N36" s="1"/>
      <c r="O36" s="1"/>
    </row>
  </sheetData>
  <sheetProtection algorithmName="SHA-512" hashValue="UnsFcsJvgL4XnaCYeAwGBk5ySrMAiqfhbB6ZEbrm9fajfp1EFkfG+i/548+ZXBeFvPYH11E3Mn9NjtB232SKBQ==" saltValue="+MIMIo0JeBCTX0PrHeQVHA==" spinCount="100000" sheet="1" objects="1" scenarios="1" selectLockedCells="1"/>
  <mergeCells count="17">
    <mergeCell ref="B17:H17"/>
    <mergeCell ref="I9:J9"/>
    <mergeCell ref="I10:J10"/>
    <mergeCell ref="I11:J11"/>
    <mergeCell ref="I12:J12"/>
    <mergeCell ref="D12:G12"/>
    <mergeCell ref="D9:G9"/>
    <mergeCell ref="D10:G10"/>
    <mergeCell ref="D11:G11"/>
    <mergeCell ref="I6:J6"/>
    <mergeCell ref="B2:G2"/>
    <mergeCell ref="A1:J1"/>
    <mergeCell ref="B15:H15"/>
    <mergeCell ref="B16:H16"/>
    <mergeCell ref="D6:G6"/>
    <mergeCell ref="D7:G7"/>
    <mergeCell ref="D8:G8"/>
  </mergeCells>
  <dataValidations count="5">
    <dataValidation type="list" allowBlank="1" showInputMessage="1" showErrorMessage="1" sqref="H6">
      <formula1>$M$29:$M$33</formula1>
    </dataValidation>
    <dataValidation type="list" allowBlank="1" showInputMessage="1" showErrorMessage="1" sqref="H9">
      <formula1>$Q$29:$Q$35</formula1>
    </dataValidation>
    <dataValidation type="list" allowBlank="1" showInputMessage="1" showErrorMessage="1" sqref="H10">
      <formula1>$N$29:$N$33</formula1>
    </dataValidation>
    <dataValidation type="list" allowBlank="1" showInputMessage="1" showErrorMessage="1" sqref="H11">
      <formula1>$O$29:$O$32</formula1>
    </dataValidation>
    <dataValidation type="list" allowBlank="1" showInputMessage="1" showErrorMessage="1" sqref="H12">
      <formula1>$P$29:$P$34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0" zoomScaleNormal="70" workbookViewId="0">
      <selection activeCell="H7" sqref="H7"/>
    </sheetView>
  </sheetViews>
  <sheetFormatPr defaultColWidth="22" defaultRowHeight="21" x14ac:dyDescent="0.65"/>
  <cols>
    <col min="1" max="1" width="14.86328125" style="1" customWidth="1"/>
    <col min="2" max="3" width="22" style="1"/>
    <col min="4" max="4" width="16.86328125" style="1" customWidth="1"/>
    <col min="5" max="5" width="22" style="1"/>
    <col min="6" max="6" width="23.46484375" style="1" customWidth="1"/>
    <col min="7" max="7" width="13.265625" style="1" customWidth="1"/>
    <col min="8" max="16384" width="22" style="1"/>
  </cols>
  <sheetData>
    <row r="1" spans="1:15" ht="25.15" x14ac:dyDescent="0.7">
      <c r="A1" s="15"/>
      <c r="B1" s="24" t="s">
        <v>39</v>
      </c>
      <c r="C1" s="24"/>
      <c r="D1" s="24"/>
      <c r="E1" s="24"/>
      <c r="F1" s="32"/>
      <c r="G1" s="32"/>
      <c r="H1" s="32"/>
      <c r="I1" s="32"/>
      <c r="J1" s="32"/>
      <c r="K1" s="32"/>
      <c r="L1" s="32"/>
    </row>
    <row r="2" spans="1:15" ht="30.75" x14ac:dyDescent="0.9">
      <c r="A2" s="15"/>
      <c r="B2" s="15"/>
      <c r="C2" s="42" t="s">
        <v>45</v>
      </c>
      <c r="D2" s="42"/>
      <c r="E2" s="42"/>
      <c r="F2" s="15"/>
      <c r="G2" s="15"/>
      <c r="H2" s="15"/>
      <c r="I2" s="32"/>
      <c r="J2" s="32"/>
      <c r="K2" s="32"/>
      <c r="L2" s="32"/>
    </row>
    <row r="3" spans="1:15" ht="25.15" x14ac:dyDescent="0.7">
      <c r="A3" s="15"/>
      <c r="B3" s="16" t="s">
        <v>31</v>
      </c>
      <c r="C3" s="16"/>
      <c r="D3" s="16"/>
      <c r="E3" s="16"/>
      <c r="F3" s="16"/>
      <c r="G3" s="15"/>
      <c r="H3" s="15"/>
      <c r="I3" s="15"/>
      <c r="J3" s="15"/>
      <c r="K3" s="32"/>
      <c r="L3" s="32"/>
    </row>
    <row r="4" spans="1:15" ht="25.15" x14ac:dyDescent="0.7">
      <c r="A4" s="15"/>
      <c r="B4" s="17" t="s">
        <v>35</v>
      </c>
      <c r="C4" s="16"/>
      <c r="D4" s="16"/>
      <c r="E4" s="16"/>
      <c r="F4" s="16"/>
      <c r="G4" s="19"/>
      <c r="H4" s="15"/>
      <c r="I4" s="15"/>
      <c r="J4" s="15"/>
      <c r="K4" s="32"/>
      <c r="L4" s="32"/>
    </row>
    <row r="5" spans="1:15" ht="25.5" thickBot="1" x14ac:dyDescent="0.75">
      <c r="A5" s="15"/>
      <c r="B5" s="17" t="s">
        <v>34</v>
      </c>
      <c r="C5" s="16"/>
      <c r="D5" s="16"/>
      <c r="E5" s="16"/>
      <c r="F5" s="16"/>
      <c r="G5" s="16"/>
      <c r="H5" s="15"/>
      <c r="I5" s="15"/>
      <c r="J5" s="15"/>
      <c r="K5" s="32"/>
      <c r="L5" s="32"/>
    </row>
    <row r="6" spans="1:15" ht="28.9" thickBot="1" x14ac:dyDescent="0.9">
      <c r="A6" s="15"/>
      <c r="B6" s="15"/>
      <c r="C6" s="15"/>
      <c r="D6" s="15"/>
      <c r="E6" s="15"/>
      <c r="F6" s="59" t="s">
        <v>36</v>
      </c>
      <c r="G6" s="60"/>
      <c r="H6" s="26" t="s">
        <v>40</v>
      </c>
      <c r="I6" s="15"/>
      <c r="J6" s="15"/>
      <c r="K6" s="32"/>
      <c r="L6" s="32"/>
    </row>
    <row r="7" spans="1:15" ht="25.5" thickBot="1" x14ac:dyDescent="0.75">
      <c r="A7" s="15"/>
      <c r="B7" s="15"/>
      <c r="C7" s="15"/>
      <c r="D7" s="56" t="s">
        <v>23</v>
      </c>
      <c r="E7" s="56"/>
      <c r="F7" s="56"/>
      <c r="G7" s="56"/>
      <c r="H7" s="38">
        <v>10000</v>
      </c>
      <c r="I7" s="51" t="s">
        <v>38</v>
      </c>
      <c r="J7" s="41"/>
      <c r="K7" s="32"/>
      <c r="L7" s="32"/>
      <c r="M7" s="2"/>
      <c r="N7" s="2"/>
      <c r="O7" s="2"/>
    </row>
    <row r="8" spans="1:15" ht="25.5" thickBot="1" x14ac:dyDescent="0.75">
      <c r="A8" s="15"/>
      <c r="B8" s="15"/>
      <c r="C8" s="15"/>
      <c r="D8" s="53" t="s">
        <v>24</v>
      </c>
      <c r="E8" s="54"/>
      <c r="F8" s="54"/>
      <c r="G8" s="55"/>
      <c r="H8" s="38">
        <v>1400</v>
      </c>
      <c r="I8" s="51" t="s">
        <v>38</v>
      </c>
      <c r="J8" s="41"/>
      <c r="K8" s="32"/>
      <c r="L8" s="32"/>
      <c r="M8" s="2"/>
      <c r="N8" s="2"/>
      <c r="O8" s="2"/>
    </row>
    <row r="9" spans="1:15" ht="25.5" thickBot="1" x14ac:dyDescent="0.75">
      <c r="A9" s="15"/>
      <c r="B9" s="15"/>
      <c r="C9" s="15"/>
      <c r="D9" s="53" t="s">
        <v>26</v>
      </c>
      <c r="E9" s="54"/>
      <c r="F9" s="54"/>
      <c r="G9" s="55"/>
      <c r="H9" s="38">
        <v>0</v>
      </c>
      <c r="I9" s="15"/>
      <c r="J9" s="15"/>
      <c r="K9" s="32"/>
      <c r="L9" s="32"/>
      <c r="M9" s="2"/>
      <c r="N9" s="2"/>
      <c r="O9" s="2"/>
    </row>
    <row r="10" spans="1:15" ht="25.5" thickBot="1" x14ac:dyDescent="0.75">
      <c r="A10" s="15"/>
      <c r="B10" s="15"/>
      <c r="C10" s="15"/>
      <c r="D10" s="53" t="s">
        <v>27</v>
      </c>
      <c r="E10" s="54"/>
      <c r="F10" s="54"/>
      <c r="G10" s="55"/>
      <c r="H10" s="38">
        <v>2500</v>
      </c>
      <c r="I10" s="51" t="s">
        <v>38</v>
      </c>
      <c r="J10" s="41"/>
      <c r="K10" s="32"/>
      <c r="L10" s="32"/>
      <c r="M10" s="2"/>
      <c r="N10" s="2"/>
      <c r="O10" s="2"/>
    </row>
    <row r="11" spans="1:15" ht="25.5" thickBot="1" x14ac:dyDescent="0.75">
      <c r="A11" s="15"/>
      <c r="B11" s="15"/>
      <c r="C11" s="15"/>
      <c r="D11" s="53" t="s">
        <v>28</v>
      </c>
      <c r="E11" s="54"/>
      <c r="F11" s="54"/>
      <c r="G11" s="55"/>
      <c r="H11" s="38">
        <v>0.45</v>
      </c>
      <c r="I11" s="51" t="s">
        <v>38</v>
      </c>
      <c r="J11" s="41"/>
      <c r="K11" s="32"/>
      <c r="L11" s="32"/>
      <c r="M11" s="2"/>
      <c r="N11" s="2"/>
      <c r="O11" s="2"/>
    </row>
    <row r="12" spans="1:15" ht="25.5" thickBot="1" x14ac:dyDescent="0.75">
      <c r="A12" s="15"/>
      <c r="B12" s="15"/>
      <c r="C12" s="15"/>
      <c r="D12" s="56" t="s">
        <v>25</v>
      </c>
      <c r="E12" s="56"/>
      <c r="F12" s="56"/>
      <c r="G12" s="56"/>
      <c r="H12" s="38">
        <v>2.5000000000000001E-2</v>
      </c>
      <c r="I12" s="51" t="s">
        <v>38</v>
      </c>
      <c r="J12" s="41"/>
      <c r="K12" s="32"/>
      <c r="L12" s="32"/>
      <c r="M12" s="2"/>
      <c r="N12" s="2"/>
      <c r="O12" s="2"/>
    </row>
    <row r="13" spans="1:15" ht="28.9" thickBot="1" x14ac:dyDescent="0.9">
      <c r="A13" s="15"/>
      <c r="B13" s="15"/>
      <c r="C13" s="15"/>
      <c r="D13" s="15"/>
      <c r="E13" s="15"/>
      <c r="F13" s="15"/>
      <c r="G13" s="15"/>
      <c r="H13" s="23" t="s">
        <v>21</v>
      </c>
      <c r="I13" s="15"/>
      <c r="J13" s="15"/>
      <c r="K13" s="32"/>
      <c r="L13" s="32"/>
      <c r="M13" s="2"/>
      <c r="N13" s="2"/>
      <c r="O13" s="2"/>
    </row>
    <row r="14" spans="1:15" ht="28.9" thickBot="1" x14ac:dyDescent="0.9">
      <c r="A14" s="15"/>
      <c r="B14" s="50" t="s">
        <v>51</v>
      </c>
      <c r="C14" s="50"/>
      <c r="D14" s="50"/>
      <c r="E14" s="50"/>
      <c r="F14" s="50"/>
      <c r="G14" s="50"/>
      <c r="H14" s="28" t="e">
        <f>H9/((H8*H9)/H7)</f>
        <v>#DIV/0!</v>
      </c>
      <c r="I14" s="15"/>
      <c r="J14" s="15"/>
      <c r="K14" s="32"/>
      <c r="L14" s="32"/>
      <c r="M14" s="2"/>
      <c r="N14" s="2"/>
      <c r="O14" s="2"/>
    </row>
    <row r="15" spans="1:15" ht="28.9" thickBot="1" x14ac:dyDescent="0.9">
      <c r="A15" s="15"/>
      <c r="B15" s="52" t="s">
        <v>52</v>
      </c>
      <c r="C15" s="50"/>
      <c r="D15" s="50"/>
      <c r="E15" s="50"/>
      <c r="F15" s="50"/>
      <c r="G15" s="50"/>
      <c r="H15" s="20">
        <f>(H9*H8)/H7</f>
        <v>0</v>
      </c>
      <c r="I15" s="15"/>
      <c r="J15" s="15"/>
      <c r="K15" s="32"/>
      <c r="L15" s="32"/>
      <c r="M15" s="2"/>
      <c r="N15" s="2"/>
      <c r="O15" s="2"/>
    </row>
    <row r="16" spans="1:15" ht="28.9" thickBot="1" x14ac:dyDescent="0.9">
      <c r="A16" s="15"/>
      <c r="B16" s="52" t="s">
        <v>41</v>
      </c>
      <c r="C16" s="50"/>
      <c r="D16" s="50"/>
      <c r="E16" s="50"/>
      <c r="F16" s="50"/>
      <c r="G16" s="50"/>
      <c r="H16" s="25" t="e">
        <f>((H9*H8)/(H7/43560))/H9</f>
        <v>#DIV/0!</v>
      </c>
      <c r="I16" s="15"/>
      <c r="J16" s="15"/>
      <c r="K16" s="32"/>
      <c r="L16" s="32"/>
    </row>
    <row r="17" spans="1:17" ht="28.9" thickBot="1" x14ac:dyDescent="0.9">
      <c r="A17" s="15"/>
      <c r="B17" s="57" t="s">
        <v>54</v>
      </c>
      <c r="C17" s="58"/>
      <c r="D17" s="58"/>
      <c r="E17" s="58"/>
      <c r="F17" s="58"/>
      <c r="G17" s="58"/>
      <c r="H17" s="21">
        <f>(H10/43560)*H8/(H7/43560)*H11</f>
        <v>157.50000000000003</v>
      </c>
      <c r="I17" s="15"/>
      <c r="J17" s="15"/>
      <c r="K17" s="32"/>
      <c r="L17" s="32"/>
    </row>
    <row r="18" spans="1:17" ht="28.9" thickBot="1" x14ac:dyDescent="0.9">
      <c r="A18" s="15"/>
      <c r="B18" s="52" t="s">
        <v>22</v>
      </c>
      <c r="C18" s="50"/>
      <c r="D18" s="50"/>
      <c r="E18" s="50"/>
      <c r="F18" s="50"/>
      <c r="G18" s="50"/>
      <c r="H18" s="21">
        <f>((H8*(H12/100))/((H10/43560)*(H8/(H7/43560)*(H11/100))))</f>
        <v>0.22222222222222221</v>
      </c>
      <c r="I18" s="15"/>
      <c r="J18" s="15"/>
      <c r="K18" s="32"/>
      <c r="L18" s="32"/>
    </row>
    <row r="19" spans="1:17" ht="28.9" thickBot="1" x14ac:dyDescent="0.9">
      <c r="A19" s="15"/>
      <c r="B19" s="50" t="s">
        <v>53</v>
      </c>
      <c r="C19" s="50"/>
      <c r="D19" s="50"/>
      <c r="E19" s="50"/>
      <c r="F19" s="50"/>
      <c r="G19" s="50"/>
      <c r="H19" s="27">
        <f>24/H18</f>
        <v>108</v>
      </c>
      <c r="I19" s="15"/>
      <c r="J19" s="15"/>
      <c r="K19" s="32"/>
      <c r="L19" s="32"/>
    </row>
    <row r="20" spans="1:17" ht="25.15" x14ac:dyDescent="0.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32"/>
      <c r="L20" s="32"/>
    </row>
    <row r="21" spans="1:17" ht="25.15" x14ac:dyDescent="0.7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32"/>
      <c r="L21" s="32"/>
    </row>
    <row r="22" spans="1:17" x14ac:dyDescent="0.65">
      <c r="B22" s="13"/>
      <c r="C22" s="13"/>
      <c r="D22" s="13"/>
    </row>
    <row r="25" spans="1:17" x14ac:dyDescent="0.65">
      <c r="J25" s="33" t="s">
        <v>55</v>
      </c>
    </row>
    <row r="27" spans="1:17" x14ac:dyDescent="0.65">
      <c r="J27" s="1" t="s">
        <v>8</v>
      </c>
      <c r="K27" s="1" t="s">
        <v>5</v>
      </c>
      <c r="L27" s="1" t="s">
        <v>6</v>
      </c>
      <c r="M27" s="1" t="s">
        <v>7</v>
      </c>
      <c r="N27" s="1" t="s">
        <v>11</v>
      </c>
      <c r="O27" s="1" t="s">
        <v>16</v>
      </c>
      <c r="P27"/>
      <c r="Q27"/>
    </row>
    <row r="28" spans="1:17" x14ac:dyDescent="0.65">
      <c r="J28" s="1">
        <v>1000</v>
      </c>
      <c r="K28" s="1">
        <v>1000</v>
      </c>
      <c r="L28" s="1">
        <v>0.2</v>
      </c>
      <c r="M28" s="1">
        <v>1.4999999999999999E-2</v>
      </c>
      <c r="N28" s="1">
        <v>1</v>
      </c>
      <c r="O28" s="1">
        <v>500</v>
      </c>
      <c r="P28"/>
      <c r="Q28"/>
    </row>
    <row r="29" spans="1:17" x14ac:dyDescent="0.65">
      <c r="J29" s="1">
        <v>5000</v>
      </c>
      <c r="K29" s="1">
        <v>1100</v>
      </c>
      <c r="L29" s="1">
        <v>0.35</v>
      </c>
      <c r="M29" s="1">
        <v>0.02</v>
      </c>
      <c r="N29" s="1">
        <v>2</v>
      </c>
      <c r="O29" s="1">
        <v>1000</v>
      </c>
      <c r="P29"/>
      <c r="Q29"/>
    </row>
    <row r="30" spans="1:17" x14ac:dyDescent="0.65">
      <c r="J30" s="1">
        <v>10000</v>
      </c>
      <c r="K30" s="1">
        <v>1200</v>
      </c>
      <c r="L30" s="1">
        <v>0.45</v>
      </c>
      <c r="M30" s="1">
        <v>2.5000000000000001E-2</v>
      </c>
      <c r="N30" s="1">
        <v>3.5</v>
      </c>
      <c r="O30" s="1">
        <v>1500</v>
      </c>
      <c r="P30"/>
      <c r="Q30"/>
    </row>
    <row r="31" spans="1:17" x14ac:dyDescent="0.65">
      <c r="J31" s="1">
        <v>50000</v>
      </c>
      <c r="K31" s="1">
        <v>1300</v>
      </c>
      <c r="L31" s="1">
        <v>0.65</v>
      </c>
      <c r="M31" s="1">
        <v>0.03</v>
      </c>
      <c r="N31" s="1">
        <v>7</v>
      </c>
      <c r="O31" s="1">
        <v>2000</v>
      </c>
      <c r="P31"/>
      <c r="Q31"/>
    </row>
    <row r="32" spans="1:17" x14ac:dyDescent="0.65">
      <c r="J32" s="1">
        <v>100000</v>
      </c>
      <c r="K32" s="1">
        <v>1400</v>
      </c>
      <c r="L32" s="1">
        <v>0.7</v>
      </c>
      <c r="N32" s="1">
        <v>14</v>
      </c>
      <c r="O32" s="1">
        <v>2500</v>
      </c>
      <c r="P32"/>
      <c r="Q32"/>
    </row>
    <row r="33" spans="10:17" x14ac:dyDescent="0.65">
      <c r="J33" s="1">
        <v>200000</v>
      </c>
      <c r="N33" s="1">
        <v>30</v>
      </c>
      <c r="O33" s="1">
        <v>3000</v>
      </c>
      <c r="P33"/>
      <c r="Q33"/>
    </row>
    <row r="34" spans="10:17" x14ac:dyDescent="0.65">
      <c r="J34" s="1">
        <v>300000</v>
      </c>
      <c r="N34"/>
      <c r="O34" s="1">
        <v>4000</v>
      </c>
      <c r="P34"/>
      <c r="Q34"/>
    </row>
    <row r="35" spans="10:17" x14ac:dyDescent="0.65">
      <c r="J35" s="1">
        <v>400000</v>
      </c>
      <c r="N35"/>
      <c r="O35"/>
      <c r="P35"/>
      <c r="Q35"/>
    </row>
  </sheetData>
  <sheetProtection algorithmName="SHA-512" hashValue="/acStspeo2fqaeLkjN+JYSV+vSCRR/KX27HQcAwLKHSOWeQprLpETcsrJ4gwC4S+JmeRFun8FfG68Uz8M5Hc2Q==" saltValue="qOENsz8AFLjdAhpNs92KiQ==" spinCount="100000" sheet="1" objects="1" scenarios="1" selectLockedCells="1"/>
  <mergeCells count="19">
    <mergeCell ref="C2:E2"/>
    <mergeCell ref="I8:J8"/>
    <mergeCell ref="I10:J10"/>
    <mergeCell ref="I7:J7"/>
    <mergeCell ref="F6:G6"/>
    <mergeCell ref="D7:G7"/>
    <mergeCell ref="D8:G8"/>
    <mergeCell ref="D9:G9"/>
    <mergeCell ref="D10:G10"/>
    <mergeCell ref="B19:G19"/>
    <mergeCell ref="B14:G14"/>
    <mergeCell ref="I11:J11"/>
    <mergeCell ref="I12:J12"/>
    <mergeCell ref="B15:G15"/>
    <mergeCell ref="B16:G16"/>
    <mergeCell ref="D11:G11"/>
    <mergeCell ref="D12:G12"/>
    <mergeCell ref="B17:G17"/>
    <mergeCell ref="B18:G18"/>
  </mergeCells>
  <dataValidations count="5">
    <dataValidation type="list" allowBlank="1" showInputMessage="1" showErrorMessage="1" sqref="H8">
      <formula1>$K$28:$K$32</formula1>
    </dataValidation>
    <dataValidation type="list" allowBlank="1" showInputMessage="1" showErrorMessage="1" sqref="H11">
      <formula1>$L$28:$L$32</formula1>
    </dataValidation>
    <dataValidation type="list" allowBlank="1" showInputMessage="1" showErrorMessage="1" sqref="H12">
      <formula1>$M$28:$M$31</formula1>
    </dataValidation>
    <dataValidation type="list" allowBlank="1" showInputMessage="1" showErrorMessage="1" sqref="H7">
      <formula1>$J$28:$J$35</formula1>
    </dataValidation>
    <dataValidation type="list" allowBlank="1" showInputMessage="1" showErrorMessage="1" sqref="H10">
      <formula1>$O$28:$O$34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tabSelected="1" topLeftCell="A3" zoomScale="80" zoomScaleNormal="80" workbookViewId="0">
      <selection activeCell="H7" sqref="H7"/>
    </sheetView>
  </sheetViews>
  <sheetFormatPr defaultRowHeight="14.25" x14ac:dyDescent="0.45"/>
  <cols>
    <col min="7" max="7" width="32.3984375" customWidth="1"/>
    <col min="8" max="8" width="19" customWidth="1"/>
    <col min="12" max="12" width="15.59765625" customWidth="1"/>
    <col min="13" max="13" width="16.86328125" customWidth="1"/>
    <col min="14" max="14" width="22.265625" customWidth="1"/>
    <col min="15" max="15" width="18.3984375" customWidth="1"/>
    <col min="16" max="16" width="30" customWidth="1"/>
  </cols>
  <sheetData>
    <row r="1" spans="1:16" ht="25.5" thickBot="1" x14ac:dyDescent="0.75">
      <c r="A1" s="15"/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24"/>
      <c r="L1" s="15"/>
      <c r="M1" s="15"/>
      <c r="N1" s="15"/>
      <c r="O1" s="15"/>
      <c r="P1" s="15"/>
    </row>
    <row r="2" spans="1:16" ht="31.15" thickBot="1" x14ac:dyDescent="0.95">
      <c r="A2" s="15"/>
      <c r="B2" s="63" t="s">
        <v>15</v>
      </c>
      <c r="C2" s="64"/>
      <c r="D2" s="64"/>
      <c r="E2" s="64"/>
      <c r="F2" s="6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14" customFormat="1" ht="21" x14ac:dyDescent="0.65">
      <c r="A3" s="15"/>
      <c r="B3" s="17" t="s">
        <v>42</v>
      </c>
      <c r="C3" s="17"/>
      <c r="D3" s="17"/>
      <c r="E3" s="17"/>
      <c r="F3" s="17"/>
      <c r="G3" s="17"/>
      <c r="H3" s="18"/>
      <c r="I3" s="17"/>
      <c r="J3" s="17"/>
      <c r="K3" s="15"/>
      <c r="L3" s="15"/>
      <c r="M3" s="15"/>
      <c r="N3" s="15"/>
      <c r="O3" s="15"/>
      <c r="P3" s="15"/>
    </row>
    <row r="4" spans="1:16" s="14" customFormat="1" ht="21" x14ac:dyDescent="0.65">
      <c r="A4" s="15"/>
      <c r="B4" s="17" t="s">
        <v>43</v>
      </c>
      <c r="C4" s="17"/>
      <c r="D4" s="17"/>
      <c r="E4" s="17"/>
      <c r="F4" s="17"/>
      <c r="G4" s="17"/>
      <c r="H4" s="18"/>
      <c r="I4" s="19"/>
      <c r="J4" s="19"/>
      <c r="K4" s="15"/>
      <c r="L4" s="15"/>
      <c r="M4" s="15"/>
      <c r="N4" s="15"/>
      <c r="O4" s="15"/>
      <c r="P4" s="15"/>
    </row>
    <row r="5" spans="1:16" s="14" customFormat="1" ht="14.65" thickBot="1" x14ac:dyDescent="0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28.9" thickBot="1" x14ac:dyDescent="0.9">
      <c r="A6" s="15"/>
      <c r="B6" s="15"/>
      <c r="C6" s="15"/>
      <c r="D6" s="15"/>
      <c r="E6" s="15"/>
      <c r="F6" s="15"/>
      <c r="G6" s="30" t="s">
        <v>36</v>
      </c>
      <c r="H6" s="26" t="s">
        <v>40</v>
      </c>
      <c r="I6" s="15"/>
      <c r="J6" s="15"/>
      <c r="K6" s="15"/>
      <c r="L6" s="15"/>
      <c r="M6" s="15"/>
      <c r="N6" s="15"/>
      <c r="O6" s="15"/>
      <c r="P6" s="15"/>
    </row>
    <row r="7" spans="1:16" ht="21.4" thickBot="1" x14ac:dyDescent="0.7">
      <c r="A7" s="15"/>
      <c r="B7" s="15"/>
      <c r="C7" s="47" t="s">
        <v>24</v>
      </c>
      <c r="D7" s="48"/>
      <c r="E7" s="48"/>
      <c r="F7" s="48"/>
      <c r="G7" s="49"/>
      <c r="H7" s="39">
        <v>1200</v>
      </c>
      <c r="I7" s="51" t="s">
        <v>38</v>
      </c>
      <c r="J7" s="51"/>
      <c r="K7" s="51"/>
      <c r="L7" s="51"/>
      <c r="M7" s="15"/>
      <c r="N7" s="15"/>
      <c r="O7" s="15"/>
      <c r="P7" s="15"/>
    </row>
    <row r="8" spans="1:16" ht="21.4" thickBot="1" x14ac:dyDescent="0.7">
      <c r="A8" s="15"/>
      <c r="B8" s="15"/>
      <c r="C8" s="47" t="s">
        <v>1</v>
      </c>
      <c r="D8" s="48"/>
      <c r="E8" s="48"/>
      <c r="F8" s="48"/>
      <c r="G8" s="49"/>
      <c r="H8" s="38">
        <v>0</v>
      </c>
      <c r="I8" s="15"/>
      <c r="J8" s="15"/>
      <c r="K8" s="15"/>
      <c r="L8" s="15"/>
      <c r="M8" s="15"/>
      <c r="N8" s="15"/>
      <c r="O8" s="15"/>
      <c r="P8" s="15"/>
    </row>
    <row r="9" spans="1:16" ht="21.4" thickBot="1" x14ac:dyDescent="0.7">
      <c r="A9" s="15"/>
      <c r="B9" s="15"/>
      <c r="C9" s="47" t="s">
        <v>18</v>
      </c>
      <c r="D9" s="48"/>
      <c r="E9" s="48"/>
      <c r="F9" s="48"/>
      <c r="G9" s="49"/>
      <c r="H9" s="38">
        <v>0</v>
      </c>
      <c r="I9" s="15"/>
      <c r="J9" s="15"/>
      <c r="K9" s="15"/>
      <c r="L9" s="15"/>
      <c r="M9" s="15"/>
      <c r="N9" s="15"/>
      <c r="O9" s="15"/>
      <c r="P9" s="15"/>
    </row>
    <row r="10" spans="1:16" ht="21.4" thickBot="1" x14ac:dyDescent="0.7">
      <c r="A10" s="15"/>
      <c r="B10" s="15"/>
      <c r="C10" s="47" t="s">
        <v>14</v>
      </c>
      <c r="D10" s="48"/>
      <c r="E10" s="48"/>
      <c r="F10" s="48"/>
      <c r="G10" s="49"/>
      <c r="H10" s="38">
        <v>0</v>
      </c>
      <c r="I10" s="15"/>
      <c r="J10" s="15"/>
      <c r="K10" s="15"/>
      <c r="L10" s="15"/>
      <c r="M10" s="15"/>
      <c r="N10" s="15"/>
      <c r="O10" s="15"/>
      <c r="P10" s="15"/>
    </row>
    <row r="11" spans="1:16" ht="21.4" thickBot="1" x14ac:dyDescent="0.7">
      <c r="A11" s="15"/>
      <c r="B11" s="15"/>
      <c r="C11" s="47" t="s">
        <v>29</v>
      </c>
      <c r="D11" s="48"/>
      <c r="E11" s="48"/>
      <c r="F11" s="48"/>
      <c r="G11" s="49"/>
      <c r="H11" s="38">
        <v>10</v>
      </c>
      <c r="I11" s="15"/>
      <c r="J11" s="15"/>
      <c r="K11" s="15"/>
      <c r="L11" s="15"/>
      <c r="M11" s="15"/>
      <c r="N11" s="15"/>
      <c r="O11" s="15"/>
      <c r="P11" s="15"/>
    </row>
    <row r="12" spans="1:16" ht="21.4" thickBot="1" x14ac:dyDescent="0.7">
      <c r="A12" s="15"/>
      <c r="B12" s="15"/>
      <c r="C12" s="47" t="s">
        <v>33</v>
      </c>
      <c r="D12" s="48"/>
      <c r="E12" s="48"/>
      <c r="F12" s="48"/>
      <c r="G12" s="49"/>
      <c r="H12" s="39">
        <v>300</v>
      </c>
      <c r="I12" s="51" t="s">
        <v>38</v>
      </c>
      <c r="J12" s="51"/>
      <c r="K12" s="51"/>
      <c r="L12" s="51"/>
      <c r="M12" s="15"/>
      <c r="N12" s="15"/>
      <c r="O12" s="15"/>
      <c r="P12" s="15"/>
    </row>
    <row r="13" spans="1:16" ht="21.4" thickBot="1" x14ac:dyDescent="0.7">
      <c r="A13" s="15"/>
      <c r="B13" s="15"/>
      <c r="C13" s="47" t="s">
        <v>28</v>
      </c>
      <c r="D13" s="48"/>
      <c r="E13" s="48"/>
      <c r="F13" s="48"/>
      <c r="G13" s="49"/>
      <c r="H13" s="39">
        <v>0.35</v>
      </c>
      <c r="I13" s="51" t="s">
        <v>38</v>
      </c>
      <c r="J13" s="51"/>
      <c r="K13" s="51"/>
      <c r="L13" s="51"/>
      <c r="M13" s="15"/>
      <c r="N13" s="15"/>
      <c r="O13" s="15"/>
      <c r="P13" s="15"/>
    </row>
    <row r="14" spans="1:16" ht="21.4" thickBot="1" x14ac:dyDescent="0.7">
      <c r="A14" s="15"/>
      <c r="B14" s="15"/>
      <c r="C14" s="47" t="s">
        <v>25</v>
      </c>
      <c r="D14" s="48"/>
      <c r="E14" s="48"/>
      <c r="F14" s="48"/>
      <c r="G14" s="49"/>
      <c r="H14" s="39">
        <v>2.5000000000000001E-2</v>
      </c>
      <c r="I14" s="51" t="s">
        <v>38</v>
      </c>
      <c r="J14" s="51"/>
      <c r="K14" s="51"/>
      <c r="L14" s="51"/>
      <c r="M14" s="15"/>
      <c r="N14" s="15"/>
      <c r="O14" s="15"/>
      <c r="P14" s="15"/>
    </row>
    <row r="15" spans="1:16" ht="21.4" thickBot="1" x14ac:dyDescent="0.7">
      <c r="A15" s="15"/>
      <c r="B15" s="15"/>
      <c r="C15" s="47" t="s">
        <v>10</v>
      </c>
      <c r="D15" s="48"/>
      <c r="E15" s="48"/>
      <c r="F15" s="48"/>
      <c r="G15" s="49"/>
      <c r="H15" s="39">
        <v>2</v>
      </c>
      <c r="I15" s="51" t="s">
        <v>38</v>
      </c>
      <c r="J15" s="51"/>
      <c r="K15" s="51"/>
      <c r="L15" s="51"/>
      <c r="M15" s="15"/>
      <c r="N15" s="15"/>
      <c r="O15" s="15"/>
      <c r="P15" s="15"/>
    </row>
    <row r="16" spans="1:16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28.9" thickBot="1" x14ac:dyDescent="0.9">
      <c r="A17" s="15"/>
      <c r="B17" s="15"/>
      <c r="C17" s="15"/>
      <c r="D17" s="15"/>
      <c r="E17" s="15"/>
      <c r="F17" s="15"/>
      <c r="G17" s="15"/>
      <c r="H17" s="23" t="s">
        <v>21</v>
      </c>
      <c r="I17" s="15"/>
      <c r="J17" s="15"/>
      <c r="K17" s="15"/>
      <c r="L17" s="15"/>
      <c r="M17" s="15"/>
      <c r="N17" s="15"/>
      <c r="O17" s="15"/>
      <c r="P17" s="15"/>
    </row>
    <row r="18" spans="1:19" ht="28.9" thickBot="1" x14ac:dyDescent="0.9">
      <c r="A18" s="15"/>
      <c r="B18" s="57" t="s">
        <v>30</v>
      </c>
      <c r="C18" s="58"/>
      <c r="D18" s="58"/>
      <c r="E18" s="58"/>
      <c r="F18" s="58"/>
      <c r="G18" s="58"/>
      <c r="H18" s="21">
        <f>(H8*H7*H14)/(H12*H11*H13)</f>
        <v>0</v>
      </c>
      <c r="I18" s="15"/>
      <c r="J18" s="15"/>
      <c r="K18" s="15"/>
      <c r="L18" s="15"/>
      <c r="M18" s="15"/>
      <c r="N18" s="15"/>
      <c r="O18" s="15"/>
      <c r="P18" s="15"/>
    </row>
    <row r="19" spans="1:19" ht="28.9" thickBot="1" x14ac:dyDescent="0.9">
      <c r="A19" s="15"/>
      <c r="B19" s="52" t="s">
        <v>19</v>
      </c>
      <c r="C19" s="50"/>
      <c r="D19" s="50"/>
      <c r="E19" s="50"/>
      <c r="F19" s="50"/>
      <c r="G19" s="50"/>
      <c r="H19" s="21">
        <f>((H8*H7*H14)/(H12*H11*H13))*H15</f>
        <v>0</v>
      </c>
      <c r="I19" s="15"/>
      <c r="J19" s="15"/>
      <c r="K19" s="15"/>
      <c r="L19" s="15"/>
      <c r="M19" s="15"/>
      <c r="N19" s="15"/>
      <c r="O19" s="15"/>
      <c r="P19" s="15"/>
    </row>
    <row r="20" spans="1:19" ht="28.9" thickBot="1" x14ac:dyDescent="0.9">
      <c r="A20" s="15"/>
      <c r="B20" s="52" t="s">
        <v>20</v>
      </c>
      <c r="C20" s="50"/>
      <c r="D20" s="50"/>
      <c r="E20" s="50"/>
      <c r="F20" s="50"/>
      <c r="G20" s="50"/>
      <c r="H20" s="25" t="e">
        <f>(43560*((H8*H7*H14)/(H12*H11*H13))*H15)/H10</f>
        <v>#DIV/0!</v>
      </c>
      <c r="I20" s="15"/>
      <c r="J20" s="15"/>
      <c r="K20" s="15"/>
      <c r="L20" s="15"/>
      <c r="M20" s="15"/>
      <c r="N20" s="15"/>
      <c r="O20" s="15"/>
      <c r="P20" s="15"/>
    </row>
    <row r="21" spans="1:19" ht="28.9" thickBot="1" x14ac:dyDescent="0.9">
      <c r="A21" s="15"/>
      <c r="B21" s="61" t="s">
        <v>17</v>
      </c>
      <c r="C21" s="62"/>
      <c r="D21" s="62"/>
      <c r="E21" s="62"/>
      <c r="F21" s="62"/>
      <c r="G21" s="62"/>
      <c r="H21" s="21" t="e">
        <f>H9/((H8*H7*H14)/(H12*H11*H13))</f>
        <v>#DIV/0!</v>
      </c>
      <c r="I21" s="15"/>
      <c r="J21" s="15"/>
      <c r="K21" s="15"/>
      <c r="L21" s="15"/>
      <c r="M21" s="15"/>
      <c r="N21" s="15"/>
      <c r="O21" s="15"/>
      <c r="P21" s="15"/>
    </row>
    <row r="22" spans="1:19" x14ac:dyDescent="0.4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9" x14ac:dyDescent="0.4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9" x14ac:dyDescent="0.4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9" x14ac:dyDescent="0.4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21" x14ac:dyDescent="0.6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9" ht="21" x14ac:dyDescent="0.6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9" ht="21" x14ac:dyDescent="0.65">
      <c r="B28" s="13"/>
      <c r="C28" s="13"/>
      <c r="D28" s="13"/>
      <c r="E28" s="1"/>
      <c r="F28" s="1"/>
      <c r="G28" s="33" t="s">
        <v>55</v>
      </c>
      <c r="H28" s="1"/>
      <c r="I28" s="1"/>
      <c r="J28" s="1"/>
      <c r="K28" s="1"/>
      <c r="L28" s="1" t="s">
        <v>8</v>
      </c>
      <c r="M28" s="1" t="s">
        <v>5</v>
      </c>
      <c r="N28" s="1" t="s">
        <v>6</v>
      </c>
      <c r="O28" s="1" t="s">
        <v>7</v>
      </c>
      <c r="P28" s="1" t="s">
        <v>11</v>
      </c>
      <c r="Q28" s="1" t="s">
        <v>12</v>
      </c>
      <c r="S28" s="1" t="s">
        <v>13</v>
      </c>
    </row>
    <row r="29" spans="1:19" ht="21" x14ac:dyDescent="0.65"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v>1000</v>
      </c>
      <c r="M29" s="1">
        <v>1000</v>
      </c>
      <c r="N29" s="1">
        <v>0.2</v>
      </c>
      <c r="O29" s="1">
        <v>1.4999999999999999E-2</v>
      </c>
      <c r="P29" s="1">
        <v>1</v>
      </c>
      <c r="Q29" s="1">
        <v>6</v>
      </c>
      <c r="S29" s="1">
        <v>200</v>
      </c>
    </row>
    <row r="30" spans="1:19" ht="21" x14ac:dyDescent="0.65"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v>5000</v>
      </c>
      <c r="M30" s="1">
        <v>1100</v>
      </c>
      <c r="N30" s="1">
        <v>0.35</v>
      </c>
      <c r="O30" s="1">
        <v>0.02</v>
      </c>
      <c r="P30" s="1">
        <v>2</v>
      </c>
      <c r="Q30" s="1">
        <v>7</v>
      </c>
      <c r="S30" s="1">
        <v>300</v>
      </c>
    </row>
    <row r="31" spans="1:19" ht="21" x14ac:dyDescent="0.65"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v>10000</v>
      </c>
      <c r="M31" s="1">
        <v>1200</v>
      </c>
      <c r="N31" s="1">
        <v>0.45</v>
      </c>
      <c r="O31" s="1">
        <v>2.5000000000000001E-2</v>
      </c>
      <c r="P31" s="1">
        <v>3.5</v>
      </c>
      <c r="Q31" s="1">
        <v>8</v>
      </c>
      <c r="S31" s="1">
        <v>400</v>
      </c>
    </row>
    <row r="32" spans="1:19" ht="21" x14ac:dyDescent="0.65">
      <c r="B32" s="1"/>
      <c r="C32" s="1"/>
      <c r="D32" s="1"/>
      <c r="E32" s="1"/>
      <c r="F32" s="1"/>
      <c r="G32" s="1"/>
      <c r="H32" s="1"/>
      <c r="I32" s="1"/>
      <c r="J32" s="1"/>
      <c r="K32" s="1"/>
      <c r="L32" s="1">
        <v>50000</v>
      </c>
      <c r="M32" s="1">
        <v>1300</v>
      </c>
      <c r="N32" s="1">
        <v>0.65</v>
      </c>
      <c r="O32" s="1">
        <v>0.03</v>
      </c>
      <c r="P32" s="1">
        <v>7</v>
      </c>
      <c r="Q32" s="1">
        <v>9</v>
      </c>
    </row>
    <row r="33" spans="2:17" ht="21" x14ac:dyDescent="0.65">
      <c r="B33" s="1"/>
      <c r="C33" s="1"/>
      <c r="D33" s="1"/>
      <c r="E33" s="1"/>
      <c r="F33" s="1"/>
      <c r="G33" s="1"/>
      <c r="H33" s="1"/>
      <c r="I33" s="1"/>
      <c r="J33" s="1"/>
      <c r="K33" s="1"/>
      <c r="L33" s="1">
        <v>100000</v>
      </c>
      <c r="M33" s="1">
        <v>1400</v>
      </c>
      <c r="N33" s="1">
        <v>0.7</v>
      </c>
      <c r="O33" s="1"/>
      <c r="P33" s="1">
        <v>14</v>
      </c>
      <c r="Q33" s="1">
        <v>10</v>
      </c>
    </row>
    <row r="34" spans="2:17" ht="21" x14ac:dyDescent="0.65">
      <c r="B34" s="1"/>
      <c r="C34" s="1"/>
      <c r="D34" s="1"/>
      <c r="E34" s="1"/>
      <c r="F34" s="1"/>
      <c r="G34" s="1"/>
      <c r="H34" s="1"/>
      <c r="I34" s="1"/>
      <c r="J34" s="1"/>
      <c r="K34" s="1"/>
      <c r="L34" s="1">
        <v>200000</v>
      </c>
      <c r="M34" s="1"/>
      <c r="N34" s="1"/>
      <c r="O34" s="1"/>
      <c r="P34" s="1">
        <v>30</v>
      </c>
      <c r="Q34" s="1">
        <v>11</v>
      </c>
    </row>
    <row r="35" spans="2:17" ht="21" x14ac:dyDescent="0.65"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v>300000</v>
      </c>
      <c r="M35" s="1"/>
      <c r="N35" s="1"/>
      <c r="O35" s="1"/>
      <c r="Q35" s="1">
        <v>12</v>
      </c>
    </row>
    <row r="36" spans="2:17" ht="21" x14ac:dyDescent="0.65">
      <c r="B36" s="1"/>
      <c r="C36" s="1"/>
      <c r="D36" s="1"/>
      <c r="E36" s="1"/>
      <c r="F36" s="1"/>
      <c r="G36" s="1"/>
      <c r="H36" s="1"/>
      <c r="I36" s="1"/>
      <c r="J36" s="1"/>
      <c r="K36" s="1"/>
      <c r="L36" s="1">
        <v>400000</v>
      </c>
      <c r="M36" s="1"/>
      <c r="N36" s="1"/>
      <c r="O36" s="1"/>
    </row>
  </sheetData>
  <sheetProtection algorithmName="SHA-512" hashValue="cUg90tMbPikqiJWBg3/AvcUiNfWOttTW1pzxTzo6RZrPDLU2iexRqmOULNl5LLqsVWs0ietOtoN9/xIYfbC6rg==" saltValue="p/IfdXG7v3+LEAFIFCCafw==" spinCount="100000" sheet="1" objects="1" scenarios="1" selectLockedCells="1"/>
  <mergeCells count="19">
    <mergeCell ref="B2:F2"/>
    <mergeCell ref="C7:G7"/>
    <mergeCell ref="C8:G8"/>
    <mergeCell ref="C9:G9"/>
    <mergeCell ref="C11:G11"/>
    <mergeCell ref="C10:G10"/>
    <mergeCell ref="C12:G12"/>
    <mergeCell ref="C13:G13"/>
    <mergeCell ref="I7:L7"/>
    <mergeCell ref="I12:L12"/>
    <mergeCell ref="I13:L13"/>
    <mergeCell ref="I14:L14"/>
    <mergeCell ref="I15:L15"/>
    <mergeCell ref="B20:G20"/>
    <mergeCell ref="B21:G21"/>
    <mergeCell ref="C14:G14"/>
    <mergeCell ref="B18:G18"/>
    <mergeCell ref="B19:G19"/>
    <mergeCell ref="C15:G15"/>
  </mergeCells>
  <dataValidations count="6">
    <dataValidation type="list" allowBlank="1" showInputMessage="1" showErrorMessage="1" sqref="H15">
      <formula1>$P$29:$P$34</formula1>
    </dataValidation>
    <dataValidation type="list" allowBlank="1" showInputMessage="1" showErrorMessage="1" sqref="H7">
      <formula1>$M$29:$M$33</formula1>
    </dataValidation>
    <dataValidation type="list" allowBlank="1" showInputMessage="1" showErrorMessage="1" sqref="H13">
      <formula1>$N$29:$N$33</formula1>
    </dataValidation>
    <dataValidation type="list" allowBlank="1" showInputMessage="1" showErrorMessage="1" sqref="H14">
      <formula1>$O$29:$O$32</formula1>
    </dataValidation>
    <dataValidation type="list" allowBlank="1" showInputMessage="1" showErrorMessage="1" sqref="H12">
      <formula1>$S$29:$S$31</formula1>
    </dataValidation>
    <dataValidation type="list" allowBlank="1" showInputMessage="1" showErrorMessage="1" sqref="H11">
      <formula1>$Q$29:$Q$35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Pasture Rotation Calculator</vt:lpstr>
      <vt:lpstr>Mob Grazing Calculator</vt:lpstr>
      <vt:lpstr>Strip Grazing Calculator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uaex</dc:creator>
  <cp:lastModifiedBy>Administrator</cp:lastModifiedBy>
  <dcterms:created xsi:type="dcterms:W3CDTF">2013-04-02T16:27:05Z</dcterms:created>
  <dcterms:modified xsi:type="dcterms:W3CDTF">2020-04-06T15:43:29Z</dcterms:modified>
</cp:coreProperties>
</file>