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Gadberry\Documents\MAIN\ansci\"/>
    </mc:Choice>
  </mc:AlternateContent>
  <bookViews>
    <workbookView xWindow="360" yWindow="75" windowWidth="11340" windowHeight="6030"/>
  </bookViews>
  <sheets>
    <sheet name="Comparative feed value" sheetId="1" r:id="rId1"/>
  </sheets>
  <definedNames>
    <definedName name="_xlnm.Print_Area" localSheetId="0">'Comparative feed value'!$A$1:$O$29</definedName>
  </definedNames>
  <calcPr calcId="162913"/>
</workbook>
</file>

<file path=xl/calcChain.xml><?xml version="1.0" encoding="utf-8"?>
<calcChain xmlns="http://schemas.openxmlformats.org/spreadsheetml/2006/main">
  <c r="AH8" i="1" l="1"/>
  <c r="AH7" i="1"/>
  <c r="L25" i="1" s="1"/>
  <c r="M25" i="1" s="1"/>
  <c r="AF10" i="1"/>
  <c r="AH13" i="1"/>
  <c r="AG13" i="1"/>
  <c r="L10" i="1"/>
  <c r="M10" i="1" s="1"/>
  <c r="AF12" i="1"/>
  <c r="AF14" i="1" s="1"/>
  <c r="AF13" i="1"/>
  <c r="O25" i="1" l="1"/>
  <c r="N25" i="1"/>
  <c r="L12" i="1"/>
  <c r="M12" i="1" s="1"/>
  <c r="L20" i="1"/>
  <c r="M20" i="1" s="1"/>
  <c r="N20" i="1" s="1"/>
  <c r="L13" i="1"/>
  <c r="M13" i="1" s="1"/>
  <c r="L21" i="1"/>
  <c r="M21" i="1" s="1"/>
  <c r="O21" i="1" s="1"/>
  <c r="L27" i="1"/>
  <c r="M27" i="1" s="1"/>
  <c r="L23" i="1"/>
  <c r="M23" i="1" s="1"/>
  <c r="L26" i="1"/>
  <c r="M26" i="1" s="1"/>
  <c r="L14" i="1"/>
  <c r="M14" i="1" s="1"/>
  <c r="N14" i="1" s="1"/>
  <c r="L22" i="1"/>
  <c r="M22" i="1" s="1"/>
  <c r="O22" i="1" s="1"/>
  <c r="L28" i="1"/>
  <c r="M28" i="1" s="1"/>
  <c r="L29" i="1"/>
  <c r="M29" i="1" s="1"/>
  <c r="L16" i="1"/>
  <c r="M16" i="1" s="1"/>
  <c r="O16" i="1" s="1"/>
  <c r="L17" i="1"/>
  <c r="M17" i="1" s="1"/>
  <c r="O17" i="1" s="1"/>
  <c r="L18" i="1"/>
  <c r="M18" i="1" s="1"/>
  <c r="N18" i="1" s="1"/>
  <c r="L24" i="1"/>
  <c r="M24" i="1" s="1"/>
  <c r="N24" i="1" s="1"/>
  <c r="AH12" i="1"/>
  <c r="AH14" i="1" s="1"/>
  <c r="L11" i="1"/>
  <c r="M11" i="1" s="1"/>
  <c r="O11" i="1" s="1"/>
  <c r="L19" i="1"/>
  <c r="M19" i="1" s="1"/>
  <c r="O19" i="1" s="1"/>
  <c r="O13" i="1"/>
  <c r="N13" i="1"/>
  <c r="N21" i="1"/>
  <c r="AG12" i="1"/>
  <c r="AG14" i="1" s="1"/>
  <c r="O12" i="1"/>
  <c r="N12" i="1"/>
  <c r="N22" i="1"/>
  <c r="O10" i="1"/>
  <c r="N10" i="1"/>
  <c r="O20" i="1"/>
  <c r="O24" i="1" l="1"/>
  <c r="O14" i="1"/>
  <c r="N19" i="1"/>
  <c r="O23" i="1"/>
  <c r="N23" i="1"/>
  <c r="N17" i="1"/>
  <c r="N16" i="1"/>
  <c r="O18" i="1"/>
  <c r="N11" i="1"/>
  <c r="AF16" i="1"/>
  <c r="AF17" i="1" s="1"/>
  <c r="H25" i="1" l="1"/>
  <c r="I25" i="1" s="1"/>
  <c r="H24" i="1"/>
  <c r="I24" i="1" s="1"/>
  <c r="H20" i="1"/>
  <c r="I20" i="1" s="1"/>
  <c r="H15" i="1"/>
  <c r="I15" i="1" s="1"/>
  <c r="H13" i="1"/>
  <c r="I13" i="1" s="1"/>
  <c r="H23" i="1"/>
  <c r="I23" i="1" s="1"/>
  <c r="H22" i="1"/>
  <c r="I22" i="1" s="1"/>
  <c r="H14" i="1"/>
  <c r="I14" i="1" s="1"/>
  <c r="H21" i="1"/>
  <c r="I21" i="1" s="1"/>
  <c r="H29" i="1"/>
  <c r="H28" i="1"/>
  <c r="H12" i="1"/>
  <c r="I12" i="1" s="1"/>
  <c r="H11" i="1"/>
  <c r="I11" i="1" s="1"/>
  <c r="H19" i="1"/>
  <c r="I19" i="1" s="1"/>
  <c r="H18" i="1"/>
  <c r="I18" i="1" s="1"/>
  <c r="H17" i="1"/>
  <c r="I17" i="1" s="1"/>
  <c r="H27" i="1"/>
  <c r="H26" i="1"/>
  <c r="H10" i="1"/>
  <c r="I10" i="1" s="1"/>
  <c r="H16" i="1"/>
  <c r="I16" i="1" s="1"/>
  <c r="J22" i="1" l="1"/>
  <c r="K22" i="1"/>
  <c r="K19" i="1"/>
  <c r="J19" i="1"/>
  <c r="J23" i="1"/>
  <c r="K23" i="1"/>
  <c r="J14" i="1"/>
  <c r="K14" i="1"/>
  <c r="K18" i="1"/>
  <c r="J18" i="1"/>
  <c r="K11" i="1"/>
  <c r="J11" i="1"/>
  <c r="J13" i="1"/>
  <c r="K13" i="1"/>
  <c r="J16" i="1"/>
  <c r="K16" i="1"/>
  <c r="J12" i="1"/>
  <c r="K12" i="1"/>
  <c r="J15" i="1"/>
  <c r="K15" i="1"/>
  <c r="K10" i="1"/>
  <c r="J10" i="1"/>
  <c r="K28" i="1"/>
  <c r="N28" i="1"/>
  <c r="I28" i="1"/>
  <c r="O28" i="1"/>
  <c r="J28" i="1"/>
  <c r="J20" i="1"/>
  <c r="K20" i="1"/>
  <c r="I26" i="1"/>
  <c r="K26" i="1" s="1"/>
  <c r="J26" i="1"/>
  <c r="O26" i="1"/>
  <c r="N26" i="1"/>
  <c r="N29" i="1"/>
  <c r="J29" i="1"/>
  <c r="I29" i="1"/>
  <c r="O29" i="1"/>
  <c r="K29" i="1"/>
  <c r="K24" i="1"/>
  <c r="J24" i="1"/>
  <c r="J17" i="1"/>
  <c r="K17" i="1"/>
  <c r="I27" i="1"/>
  <c r="J27" i="1" s="1"/>
  <c r="N27" i="1"/>
  <c r="O27" i="1"/>
  <c r="J21" i="1"/>
  <c r="K21" i="1"/>
  <c r="K25" i="1"/>
  <c r="J25" i="1"/>
  <c r="K27" i="1" l="1"/>
</calcChain>
</file>

<file path=xl/comments1.xml><?xml version="1.0" encoding="utf-8"?>
<comments xmlns="http://schemas.openxmlformats.org/spreadsheetml/2006/main">
  <authors>
    <author>UAEX</author>
    <author>Shane Gadberry</author>
  </authors>
  <commentList>
    <comment ref="D9" authorId="0" shapeId="0">
      <text>
        <r>
          <rPr>
            <b/>
            <sz val="10"/>
            <color indexed="81"/>
            <rFont val="Tahoma"/>
            <family val="2"/>
          </rPr>
          <t>Do not adjust feed composition values unless using analysis results.</t>
        </r>
      </text>
    </comment>
    <comment ref="G9" authorId="0" shapeId="0">
      <text>
        <r>
          <rPr>
            <b/>
            <sz val="12"/>
            <color indexed="81"/>
            <rFont val="Arial"/>
            <family val="2"/>
          </rPr>
          <t>Enter Price of Feed Delivered</t>
        </r>
      </text>
    </comment>
    <comment ref="K9" authorId="1" shapeId="0">
      <text>
        <r>
          <rPr>
            <b/>
            <sz val="11"/>
            <color indexed="81"/>
            <rFont val="Arial"/>
            <family val="2"/>
          </rPr>
          <t>Note:  The higher the ratio, the better the buy.</t>
        </r>
      </text>
    </comment>
  </commentList>
</comments>
</file>

<file path=xl/sharedStrings.xml><?xml version="1.0" encoding="utf-8"?>
<sst xmlns="http://schemas.openxmlformats.org/spreadsheetml/2006/main" count="59" uniqueCount="45">
  <si>
    <t xml:space="preserve"> </t>
  </si>
  <si>
    <t>COMPARATIVE FEED VALUE CALCULATOR</t>
  </si>
  <si>
    <t>BASIS INGREDIENTS</t>
  </si>
  <si>
    <t>Corn</t>
  </si>
  <si>
    <t>$/cwt</t>
  </si>
  <si>
    <t>Ingredient</t>
  </si>
  <si>
    <t>CP</t>
  </si>
  <si>
    <t>TDN</t>
  </si>
  <si>
    <t>$/ton</t>
  </si>
  <si>
    <t>adjustment factor</t>
  </si>
  <si>
    <t>Soybean meal</t>
  </si>
  <si>
    <t>Diff</t>
  </si>
  <si>
    <t>Adjusted corn</t>
  </si>
  <si>
    <t>soybean meal</t>
  </si>
  <si>
    <t>Value of TDN</t>
  </si>
  <si>
    <t>Value of CP</t>
  </si>
  <si>
    <t>Defatted Rice Bran</t>
  </si>
  <si>
    <t>Full Fat Rice Bran</t>
  </si>
  <si>
    <t>Corn Gluten Feed</t>
  </si>
  <si>
    <t>Soybean Hulls</t>
  </si>
  <si>
    <t>Cottonseed Hulls</t>
  </si>
  <si>
    <t>Defatted Rice Mill Feed</t>
  </si>
  <si>
    <t>Hominy</t>
  </si>
  <si>
    <t>Whole Cottonseed</t>
  </si>
  <si>
    <t>Wheat Middlings</t>
  </si>
  <si>
    <t>Brewers Grains, Wet</t>
  </si>
  <si>
    <t>Dried Distillers Grains</t>
  </si>
  <si>
    <t>Protein and Energy</t>
  </si>
  <si>
    <t>Energy Only</t>
  </si>
  <si>
    <t>Grass Hay</t>
  </si>
  <si>
    <t xml:space="preserve"> ---</t>
  </si>
  <si>
    <t>Feedstuff</t>
  </si>
  <si>
    <t>Soybean meal 48%</t>
  </si>
  <si>
    <t>$/ton DM</t>
  </si>
  <si>
    <t>DM%</t>
  </si>
  <si>
    <t>CP%</t>
  </si>
  <si>
    <t>TDN%</t>
  </si>
  <si>
    <t>Ratio</t>
  </si>
  <si>
    <t>$</t>
  </si>
  <si>
    <t>AS - FED</t>
  </si>
  <si>
    <t>Silage, Corn</t>
  </si>
  <si>
    <t>Brewers Grains, Dehydrated</t>
  </si>
  <si>
    <t>Cottonseed Meal</t>
  </si>
  <si>
    <t>$/bushel</t>
  </si>
  <si>
    <t>Broiler Litter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</si>
</sst>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color indexed="21"/>
      <name val="Arial"/>
      <family val="2"/>
    </font>
    <font>
      <b/>
      <sz val="10"/>
      <color indexed="21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</font>
    <font>
      <b/>
      <sz val="10"/>
      <color indexed="81"/>
      <name val="Tahoma"/>
      <family val="2"/>
    </font>
    <font>
      <b/>
      <sz val="12"/>
      <color indexed="81"/>
      <name val="Arial"/>
      <family val="2"/>
    </font>
    <font>
      <b/>
      <sz val="11"/>
      <color indexed="8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6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4" fontId="3" fillId="2" borderId="0" xfId="0" applyNumberFormat="1" applyFont="1" applyFill="1" applyAlignment="1" applyProtection="1">
      <alignment horizontal="center"/>
      <protection locked="0"/>
    </xf>
    <xf numFmtId="0" fontId="4" fillId="2" borderId="0" xfId="0" applyFont="1" applyFill="1"/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1" xfId="0" applyFont="1" applyFill="1" applyBorder="1"/>
    <xf numFmtId="0" fontId="10" fillId="2" borderId="1" xfId="0" applyFont="1" applyFill="1" applyBorder="1"/>
    <xf numFmtId="0" fontId="7" fillId="2" borderId="2" xfId="0" applyFont="1" applyFill="1" applyBorder="1"/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0" xfId="0" applyFont="1" applyFill="1"/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 applyProtection="1">
      <alignment horizontal="center"/>
      <protection locked="0"/>
    </xf>
    <xf numFmtId="164" fontId="8" fillId="2" borderId="4" xfId="0" applyNumberFormat="1" applyFont="1" applyFill="1" applyBorder="1" applyAlignment="1" applyProtection="1">
      <alignment horizontal="center"/>
      <protection hidden="1"/>
    </xf>
    <xf numFmtId="164" fontId="8" fillId="2" borderId="0" xfId="0" applyNumberFormat="1" applyFont="1" applyFill="1" applyBorder="1" applyAlignment="1" applyProtection="1">
      <alignment horizontal="center"/>
      <protection hidden="1"/>
    </xf>
    <xf numFmtId="9" fontId="9" fillId="2" borderId="5" xfId="0" applyNumberFormat="1" applyFont="1" applyFill="1" applyBorder="1" applyAlignment="1" applyProtection="1">
      <alignment horizontal="center"/>
      <protection hidden="1"/>
    </xf>
    <xf numFmtId="7" fontId="5" fillId="2" borderId="4" xfId="1" applyNumberFormat="1" applyFont="1" applyFill="1" applyBorder="1" applyAlignment="1" applyProtection="1">
      <alignment horizontal="center"/>
      <protection hidden="1"/>
    </xf>
    <xf numFmtId="7" fontId="5" fillId="2" borderId="0" xfId="1" applyNumberFormat="1" applyFont="1" applyFill="1" applyBorder="1" applyAlignment="1" applyProtection="1">
      <alignment horizontal="center"/>
      <protection hidden="1"/>
    </xf>
    <xf numFmtId="7" fontId="0" fillId="2" borderId="0" xfId="1" applyNumberFormat="1" applyFont="1" applyFill="1" applyBorder="1" applyAlignment="1">
      <alignment horizontal="center"/>
    </xf>
    <xf numFmtId="9" fontId="7" fillId="2" borderId="5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1" fillId="2" borderId="0" xfId="0" applyFont="1" applyFill="1" applyProtection="1"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164" fontId="8" fillId="2" borderId="2" xfId="0" applyNumberFormat="1" applyFont="1" applyFill="1" applyBorder="1" applyAlignment="1" applyProtection="1">
      <alignment horizontal="center"/>
      <protection hidden="1"/>
    </xf>
    <xf numFmtId="164" fontId="8" fillId="2" borderId="1" xfId="0" applyNumberFormat="1" applyFont="1" applyFill="1" applyBorder="1" applyAlignment="1" applyProtection="1">
      <alignment horizontal="center"/>
      <protection hidden="1"/>
    </xf>
    <xf numFmtId="9" fontId="9" fillId="2" borderId="3" xfId="0" applyNumberFormat="1" applyFont="1" applyFill="1" applyBorder="1" applyAlignment="1" applyProtection="1">
      <alignment horizontal="center"/>
      <protection hidden="1"/>
    </xf>
    <xf numFmtId="7" fontId="5" fillId="2" borderId="2" xfId="1" applyNumberFormat="1" applyFont="1" applyFill="1" applyBorder="1" applyAlignment="1" applyProtection="1">
      <alignment horizontal="center"/>
      <protection hidden="1"/>
    </xf>
    <xf numFmtId="7" fontId="5" fillId="2" borderId="1" xfId="1" applyNumberFormat="1" applyFont="1" applyFill="1" applyBorder="1" applyAlignment="1" applyProtection="1">
      <alignment horizontal="center"/>
      <protection hidden="1"/>
    </xf>
    <xf numFmtId="7" fontId="0" fillId="2" borderId="1" xfId="1" applyNumberFormat="1" applyFont="1" applyFill="1" applyBorder="1" applyAlignment="1">
      <alignment horizontal="center"/>
    </xf>
    <xf numFmtId="9" fontId="7" fillId="2" borderId="3" xfId="0" applyNumberFormat="1" applyFont="1" applyFill="1" applyBorder="1" applyAlignment="1">
      <alignment horizontal="center"/>
    </xf>
    <xf numFmtId="0" fontId="7" fillId="2" borderId="0" xfId="0" applyFont="1" applyFill="1" applyProtection="1"/>
    <xf numFmtId="0" fontId="0" fillId="3" borderId="0" xfId="0" applyFill="1"/>
    <xf numFmtId="0" fontId="0" fillId="3" borderId="0" xfId="0" applyFill="1" applyAlignment="1">
      <alignment horizontal="center"/>
    </xf>
    <xf numFmtId="164" fontId="0" fillId="3" borderId="0" xfId="0" applyNumberFormat="1" applyFill="1"/>
    <xf numFmtId="0" fontId="12" fillId="2" borderId="6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1389891</xdr:colOff>
      <xdr:row>5</xdr:row>
      <xdr:rowOff>58295</xdr:rowOff>
    </xdr:to>
    <xdr:pic>
      <xdr:nvPicPr>
        <xdr:cNvPr id="4" name="Picture 3" descr="UA-color-center-smal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9550" y="161925"/>
          <a:ext cx="1389891" cy="8107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H30"/>
  <sheetViews>
    <sheetView tabSelected="1" zoomScaleNormal="100" workbookViewId="0">
      <selection activeCell="F11" sqref="F11"/>
    </sheetView>
  </sheetViews>
  <sheetFormatPr defaultRowHeight="12.75" x14ac:dyDescent="0.2"/>
  <cols>
    <col min="1" max="1" width="3.140625" style="43" customWidth="1"/>
    <col min="2" max="2" width="26.140625" style="43" customWidth="1"/>
    <col min="3" max="3" width="1.85546875" style="43" customWidth="1"/>
    <col min="4" max="4" width="5.42578125" style="43" bestFit="1" customWidth="1"/>
    <col min="5" max="5" width="5.5703125" style="43" bestFit="1" customWidth="1"/>
    <col min="6" max="6" width="7.140625" style="43" customWidth="1"/>
    <col min="7" max="7" width="8.28515625" style="43" bestFit="1" customWidth="1"/>
    <col min="8" max="8" width="9.42578125" style="43" customWidth="1"/>
    <col min="9" max="9" width="9.28515625" style="43" customWidth="1"/>
    <col min="10" max="10" width="10" style="43" customWidth="1"/>
    <col min="11" max="11" width="9.140625" style="43" customWidth="1"/>
    <col min="12" max="12" width="8" style="43" customWidth="1"/>
    <col min="13" max="13" width="9.85546875" style="44" customWidth="1"/>
    <col min="14" max="14" width="9.42578125" style="44" customWidth="1"/>
    <col min="15" max="15" width="10.5703125" style="43" customWidth="1"/>
    <col min="16" max="16" width="2" style="43" customWidth="1"/>
    <col min="17" max="30" width="9.140625" style="43"/>
    <col min="31" max="31" width="15.42578125" style="43" customWidth="1"/>
    <col min="32" max="34" width="12.28515625" style="43" customWidth="1"/>
    <col min="35" max="16384" width="9.140625" style="43"/>
  </cols>
  <sheetData>
    <row r="1" spans="1:34" x14ac:dyDescent="0.2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1"/>
      <c r="P1" s="1"/>
    </row>
    <row r="2" spans="1:34" ht="20.25" customHeight="1" x14ac:dyDescent="0.3">
      <c r="A2" s="1"/>
      <c r="B2" s="1"/>
      <c r="C2" s="3" t="s">
        <v>1</v>
      </c>
      <c r="D2" s="3"/>
      <c r="E2" s="1"/>
      <c r="F2" s="1"/>
      <c r="G2" s="1"/>
      <c r="H2" s="1"/>
      <c r="I2" s="1"/>
      <c r="J2" s="1"/>
      <c r="K2" s="1"/>
      <c r="L2" s="1"/>
      <c r="M2" s="2"/>
      <c r="N2" s="2"/>
      <c r="O2" s="1"/>
      <c r="P2" s="1"/>
    </row>
    <row r="3" spans="1:34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1"/>
      <c r="P3" s="1"/>
    </row>
    <row r="4" spans="1:34" ht="13.5" thickBot="1" x14ac:dyDescent="0.25">
      <c r="A4" s="1"/>
      <c r="B4" s="1"/>
      <c r="C4" s="4" t="s">
        <v>2</v>
      </c>
      <c r="D4" s="4"/>
      <c r="E4" s="4"/>
      <c r="F4" s="4"/>
      <c r="G4" s="5" t="s">
        <v>38</v>
      </c>
      <c r="H4" s="1"/>
      <c r="I4" s="1"/>
      <c r="J4" s="1"/>
      <c r="K4" s="1"/>
      <c r="L4" s="1"/>
      <c r="M4" s="2"/>
      <c r="N4" s="2"/>
      <c r="O4" s="1"/>
      <c r="P4" s="1"/>
    </row>
    <row r="5" spans="1:34" x14ac:dyDescent="0.2">
      <c r="A5" s="1"/>
      <c r="B5" s="1"/>
      <c r="C5" s="1" t="s">
        <v>3</v>
      </c>
      <c r="D5" s="1"/>
      <c r="E5" s="1"/>
      <c r="F5" s="1"/>
      <c r="G5" s="6">
        <v>3.53</v>
      </c>
      <c r="H5" s="1" t="s">
        <v>43</v>
      </c>
      <c r="I5" s="1"/>
      <c r="J5" s="1"/>
      <c r="K5" s="1"/>
      <c r="L5" s="1"/>
      <c r="M5" s="2"/>
      <c r="N5" s="2"/>
      <c r="O5" s="1"/>
      <c r="P5" s="1"/>
    </row>
    <row r="6" spans="1:34" x14ac:dyDescent="0.2">
      <c r="A6" s="1"/>
      <c r="B6" s="1"/>
      <c r="C6" s="1" t="s">
        <v>32</v>
      </c>
      <c r="D6" s="1"/>
      <c r="E6" s="1"/>
      <c r="F6" s="1"/>
      <c r="G6" s="6">
        <v>332</v>
      </c>
      <c r="H6" s="1" t="s">
        <v>8</v>
      </c>
      <c r="I6" s="1"/>
      <c r="J6" s="1"/>
      <c r="K6" s="1"/>
      <c r="L6" s="1"/>
      <c r="M6" s="2"/>
      <c r="N6" s="2"/>
      <c r="O6" s="1"/>
      <c r="P6" s="1"/>
      <c r="AF6" s="43" t="s">
        <v>6</v>
      </c>
      <c r="AG6" s="43" t="s">
        <v>7</v>
      </c>
      <c r="AH6" s="43" t="s">
        <v>4</v>
      </c>
    </row>
    <row r="7" spans="1:34" ht="13.5" thickBot="1" x14ac:dyDescent="0.25">
      <c r="A7" s="1"/>
      <c r="B7" s="7"/>
      <c r="C7" s="7"/>
      <c r="D7" s="7"/>
      <c r="E7" s="7"/>
      <c r="F7" s="7"/>
      <c r="G7" s="7"/>
      <c r="H7" s="1"/>
      <c r="I7" s="8"/>
      <c r="J7" s="8"/>
      <c r="K7" s="8"/>
      <c r="L7" s="1"/>
      <c r="M7" s="9"/>
      <c r="N7" s="9"/>
      <c r="O7" s="9"/>
      <c r="P7" s="1"/>
      <c r="AE7" s="43" t="s">
        <v>3</v>
      </c>
      <c r="AF7" s="43">
        <v>8.8000000000000007</v>
      </c>
      <c r="AG7" s="43">
        <v>81</v>
      </c>
      <c r="AH7" s="45">
        <f>G5/56*100</f>
        <v>6.3035714285714279</v>
      </c>
    </row>
    <row r="8" spans="1:34" ht="15.75" x14ac:dyDescent="0.25">
      <c r="A8" s="1"/>
      <c r="B8" s="7"/>
      <c r="C8" s="7"/>
      <c r="D8" s="46" t="s">
        <v>39</v>
      </c>
      <c r="E8" s="47"/>
      <c r="F8" s="47"/>
      <c r="G8" s="48"/>
      <c r="H8" s="49" t="s">
        <v>27</v>
      </c>
      <c r="I8" s="50"/>
      <c r="J8" s="50"/>
      <c r="K8" s="51"/>
      <c r="L8" s="52" t="s">
        <v>28</v>
      </c>
      <c r="M8" s="53"/>
      <c r="N8" s="53"/>
      <c r="O8" s="54"/>
      <c r="P8" s="1"/>
      <c r="AE8" s="43" t="s">
        <v>10</v>
      </c>
      <c r="AF8" s="43">
        <v>48.6</v>
      </c>
      <c r="AG8" s="43">
        <v>78</v>
      </c>
      <c r="AH8" s="45">
        <f>G6/2000*100</f>
        <v>16.600000000000001</v>
      </c>
    </row>
    <row r="9" spans="1:34" ht="13.5" thickBot="1" x14ac:dyDescent="0.25">
      <c r="A9" s="1"/>
      <c r="B9" s="10" t="s">
        <v>5</v>
      </c>
      <c r="C9" s="11"/>
      <c r="D9" s="12" t="s">
        <v>34</v>
      </c>
      <c r="E9" s="13" t="s">
        <v>35</v>
      </c>
      <c r="F9" s="13" t="s">
        <v>36</v>
      </c>
      <c r="G9" s="14" t="s">
        <v>8</v>
      </c>
      <c r="H9" s="15" t="s">
        <v>4</v>
      </c>
      <c r="I9" s="16" t="s">
        <v>8</v>
      </c>
      <c r="J9" s="16" t="s">
        <v>33</v>
      </c>
      <c r="K9" s="17" t="s">
        <v>37</v>
      </c>
      <c r="L9" s="18" t="s">
        <v>4</v>
      </c>
      <c r="M9" s="13" t="s">
        <v>8</v>
      </c>
      <c r="N9" s="13" t="s">
        <v>33</v>
      </c>
      <c r="O9" s="14" t="s">
        <v>37</v>
      </c>
      <c r="P9" s="1"/>
    </row>
    <row r="10" spans="1:34" x14ac:dyDescent="0.2">
      <c r="A10" s="1">
        <v>1</v>
      </c>
      <c r="B10" s="19" t="s">
        <v>41</v>
      </c>
      <c r="C10" s="1"/>
      <c r="D10" s="20">
        <v>92</v>
      </c>
      <c r="E10" s="21">
        <v>24</v>
      </c>
      <c r="F10" s="21">
        <v>64.400000000000006</v>
      </c>
      <c r="G10" s="22"/>
      <c r="H10" s="23">
        <f t="shared" ref="H10:H29" si="0">(E10*$AF$17)+(F10*$AF$16)</f>
        <v>9.4737961619944286</v>
      </c>
      <c r="I10" s="24">
        <f t="shared" ref="I10:I29" si="1">H10/100*2000</f>
        <v>189.47592323988857</v>
      </c>
      <c r="J10" s="24">
        <f t="shared" ref="J10:J25" si="2">I10/(D10/100)</f>
        <v>205.95209047813975</v>
      </c>
      <c r="K10" s="25" t="e">
        <f>(I10/G10)</f>
        <v>#DIV/0!</v>
      </c>
      <c r="L10" s="26">
        <f>($AH$7/$AG$7)*F10</f>
        <v>5.011728395061728</v>
      </c>
      <c r="M10" s="27">
        <f t="shared" ref="M10:M29" si="3">L10/100*2000</f>
        <v>100.23456790123456</v>
      </c>
      <c r="N10" s="28">
        <f>M10/(D10/100)</f>
        <v>108.95061728395059</v>
      </c>
      <c r="O10" s="29" t="e">
        <f>M10/G10</f>
        <v>#DIV/0!</v>
      </c>
      <c r="P10" s="1"/>
      <c r="AE10" s="43" t="s">
        <v>9</v>
      </c>
      <c r="AF10" s="43">
        <f>AF8/AF7</f>
        <v>5.5227272727272725</v>
      </c>
    </row>
    <row r="11" spans="1:34" x14ac:dyDescent="0.2">
      <c r="A11" s="1">
        <v>2</v>
      </c>
      <c r="B11" s="19" t="s">
        <v>25</v>
      </c>
      <c r="C11" s="1"/>
      <c r="D11" s="20">
        <v>21</v>
      </c>
      <c r="E11" s="21">
        <v>5.5</v>
      </c>
      <c r="F11" s="21">
        <v>14.7</v>
      </c>
      <c r="G11" s="22"/>
      <c r="H11" s="23">
        <f t="shared" si="0"/>
        <v>2.1682017590126326</v>
      </c>
      <c r="I11" s="24">
        <f t="shared" si="1"/>
        <v>43.36403518025265</v>
      </c>
      <c r="J11" s="24">
        <f t="shared" si="2"/>
        <v>206.49540562025072</v>
      </c>
      <c r="K11" s="25" t="e">
        <f t="shared" ref="K11:K25" si="4">(I11/G11)</f>
        <v>#DIV/0!</v>
      </c>
      <c r="L11" s="26">
        <f>($AH$7/$AG$7)*F11</f>
        <v>1.1439814814814813</v>
      </c>
      <c r="M11" s="27">
        <f t="shared" si="3"/>
        <v>22.879629629629626</v>
      </c>
      <c r="N11" s="28">
        <f>M11/(D11/100)</f>
        <v>108.95061728395061</v>
      </c>
      <c r="O11" s="29" t="e">
        <f t="shared" ref="O11:O25" si="5">M11/G11</f>
        <v>#DIV/0!</v>
      </c>
      <c r="P11" s="1"/>
    </row>
    <row r="12" spans="1:34" x14ac:dyDescent="0.2">
      <c r="A12" s="1">
        <v>3</v>
      </c>
      <c r="B12" s="19" t="s">
        <v>3</v>
      </c>
      <c r="C12" s="1"/>
      <c r="D12" s="20">
        <v>90</v>
      </c>
      <c r="E12" s="21">
        <v>8.8000000000000007</v>
      </c>
      <c r="F12" s="21">
        <v>81</v>
      </c>
      <c r="G12" s="22">
        <v>220</v>
      </c>
      <c r="H12" s="23">
        <f t="shared" si="0"/>
        <v>6.3035714285714279</v>
      </c>
      <c r="I12" s="24">
        <f t="shared" si="1"/>
        <v>126.07142857142856</v>
      </c>
      <c r="J12" s="24">
        <f t="shared" si="2"/>
        <v>140.07936507936506</v>
      </c>
      <c r="K12" s="25">
        <f t="shared" si="4"/>
        <v>0.57305194805194792</v>
      </c>
      <c r="L12" s="26">
        <f>($AH$7/$AG$7)*F12</f>
        <v>6.3035714285714279</v>
      </c>
      <c r="M12" s="27">
        <f t="shared" si="3"/>
        <v>126.07142857142856</v>
      </c>
      <c r="N12" s="28">
        <f>M12/(D12/100)</f>
        <v>140.07936507936506</v>
      </c>
      <c r="O12" s="29">
        <f t="shared" si="5"/>
        <v>0.57305194805194792</v>
      </c>
      <c r="P12" s="1"/>
      <c r="AE12" s="43" t="s">
        <v>12</v>
      </c>
      <c r="AF12" s="43">
        <f>AF7*AF10</f>
        <v>48.6</v>
      </c>
      <c r="AG12" s="43">
        <f>AG7*AF10</f>
        <v>447.34090909090907</v>
      </c>
      <c r="AH12" s="43">
        <f>AH7*AF10</f>
        <v>34.812905844155836</v>
      </c>
    </row>
    <row r="13" spans="1:34" x14ac:dyDescent="0.2">
      <c r="A13" s="1">
        <v>4</v>
      </c>
      <c r="B13" s="19" t="s">
        <v>18</v>
      </c>
      <c r="C13" s="1"/>
      <c r="D13" s="20">
        <v>90</v>
      </c>
      <c r="E13" s="21">
        <v>21.4</v>
      </c>
      <c r="F13" s="21">
        <v>72</v>
      </c>
      <c r="G13" s="22">
        <v>230</v>
      </c>
      <c r="H13" s="23">
        <f t="shared" si="0"/>
        <v>9.1662715261478418</v>
      </c>
      <c r="I13" s="24">
        <f t="shared" si="1"/>
        <v>183.32543052295682</v>
      </c>
      <c r="J13" s="24">
        <f t="shared" si="2"/>
        <v>203.69492280328535</v>
      </c>
      <c r="K13" s="25">
        <f t="shared" si="4"/>
        <v>0.79706708923024705</v>
      </c>
      <c r="L13" s="26">
        <f>($AH$7/$AG$7)*F13</f>
        <v>5.6031746031746028</v>
      </c>
      <c r="M13" s="27">
        <f t="shared" si="3"/>
        <v>112.06349206349206</v>
      </c>
      <c r="N13" s="28">
        <f>M13/(D13/100)</f>
        <v>124.51499118165785</v>
      </c>
      <c r="O13" s="29">
        <f t="shared" si="5"/>
        <v>0.48723257418909593</v>
      </c>
      <c r="P13" s="1"/>
      <c r="AE13" s="43" t="s">
        <v>13</v>
      </c>
      <c r="AF13" s="43">
        <f>AF8</f>
        <v>48.6</v>
      </c>
      <c r="AG13" s="43">
        <f>AG8</f>
        <v>78</v>
      </c>
      <c r="AH13" s="43">
        <f>AH8</f>
        <v>16.600000000000001</v>
      </c>
    </row>
    <row r="14" spans="1:34" x14ac:dyDescent="0.2">
      <c r="A14" s="1">
        <v>5</v>
      </c>
      <c r="B14" s="19" t="s">
        <v>20</v>
      </c>
      <c r="C14" s="1"/>
      <c r="D14" s="20">
        <v>91</v>
      </c>
      <c r="E14" s="21">
        <v>3.7</v>
      </c>
      <c r="F14" s="21">
        <v>41</v>
      </c>
      <c r="G14" s="22"/>
      <c r="H14" s="23">
        <f t="shared" si="0"/>
        <v>2.9927468199759133</v>
      </c>
      <c r="I14" s="24">
        <f t="shared" si="1"/>
        <v>59.854936399518266</v>
      </c>
      <c r="J14" s="24">
        <f t="shared" si="2"/>
        <v>65.774655384086003</v>
      </c>
      <c r="K14" s="25" t="e">
        <f t="shared" si="4"/>
        <v>#DIV/0!</v>
      </c>
      <c r="L14" s="26">
        <f>($AH$7/$AG$7)*F14</f>
        <v>3.1906966490299817</v>
      </c>
      <c r="M14" s="27">
        <f t="shared" si="3"/>
        <v>63.813932980599631</v>
      </c>
      <c r="N14" s="28">
        <f>M14/(D14/100)</f>
        <v>70.125201077582005</v>
      </c>
      <c r="O14" s="29" t="e">
        <f t="shared" si="5"/>
        <v>#DIV/0!</v>
      </c>
      <c r="P14" s="1"/>
      <c r="AE14" s="43" t="s">
        <v>11</v>
      </c>
      <c r="AF14" s="43">
        <f>AF12-AF13</f>
        <v>0</v>
      </c>
      <c r="AG14" s="43">
        <f>AG12-AG13</f>
        <v>369.34090909090907</v>
      </c>
      <c r="AH14" s="43">
        <f>AH12-AH13</f>
        <v>18.212905844155834</v>
      </c>
    </row>
    <row r="15" spans="1:34" x14ac:dyDescent="0.2">
      <c r="A15" s="1">
        <v>6</v>
      </c>
      <c r="B15" s="19" t="s">
        <v>42</v>
      </c>
      <c r="C15" s="1"/>
      <c r="D15" s="20">
        <v>92</v>
      </c>
      <c r="E15" s="21">
        <v>42.4</v>
      </c>
      <c r="F15" s="21">
        <v>69</v>
      </c>
      <c r="G15" s="22"/>
      <c r="H15" s="23">
        <f t="shared" si="0"/>
        <v>14.529181281151931</v>
      </c>
      <c r="I15" s="24">
        <f t="shared" si="1"/>
        <v>290.58362562303864</v>
      </c>
      <c r="J15" s="24">
        <f t="shared" si="2"/>
        <v>315.85176698156374</v>
      </c>
      <c r="K15" s="25" t="e">
        <f t="shared" si="4"/>
        <v>#DIV/0!</v>
      </c>
      <c r="L15" s="26" t="s">
        <v>30</v>
      </c>
      <c r="M15" s="27" t="s">
        <v>30</v>
      </c>
      <c r="N15" s="30" t="s">
        <v>30</v>
      </c>
      <c r="O15" s="29" t="s">
        <v>30</v>
      </c>
      <c r="P15" s="1"/>
    </row>
    <row r="16" spans="1:34" x14ac:dyDescent="0.2">
      <c r="A16" s="1">
        <v>7</v>
      </c>
      <c r="B16" s="19" t="s">
        <v>16</v>
      </c>
      <c r="C16" s="1"/>
      <c r="D16" s="20">
        <v>90</v>
      </c>
      <c r="E16" s="21">
        <v>14.3</v>
      </c>
      <c r="F16" s="21">
        <v>52.8</v>
      </c>
      <c r="G16" s="22"/>
      <c r="H16" s="23">
        <f t="shared" si="0"/>
        <v>6.3562922281705747</v>
      </c>
      <c r="I16" s="24">
        <f>H16/100*2000</f>
        <v>127.1258445634115</v>
      </c>
      <c r="J16" s="24">
        <f t="shared" si="2"/>
        <v>141.25093840379057</v>
      </c>
      <c r="K16" s="25" t="e">
        <f t="shared" si="4"/>
        <v>#DIV/0!</v>
      </c>
      <c r="L16" s="26">
        <f t="shared" ref="L16:L29" si="6">($AH$7/$AG$7)*F16</f>
        <v>4.1089947089947083</v>
      </c>
      <c r="M16" s="27">
        <f>L16/100*2000</f>
        <v>82.179894179894177</v>
      </c>
      <c r="N16" s="28">
        <f t="shared" ref="N16:N25" si="7">M16/(D16/100)</f>
        <v>91.310993533215751</v>
      </c>
      <c r="O16" s="29" t="e">
        <f t="shared" si="5"/>
        <v>#DIV/0!</v>
      </c>
      <c r="P16" s="1"/>
      <c r="AE16" s="43" t="s">
        <v>14</v>
      </c>
      <c r="AF16" s="43">
        <f>AH14/AG14</f>
        <v>4.9311910475838827E-2</v>
      </c>
    </row>
    <row r="17" spans="1:32" x14ac:dyDescent="0.2">
      <c r="A17" s="1">
        <v>8</v>
      </c>
      <c r="B17" s="19" t="s">
        <v>21</v>
      </c>
      <c r="C17" s="1"/>
      <c r="D17" s="20">
        <v>90</v>
      </c>
      <c r="E17" s="21">
        <v>6.9</v>
      </c>
      <c r="F17" s="21">
        <v>31.5</v>
      </c>
      <c r="G17" s="22"/>
      <c r="H17" s="23">
        <f t="shared" si="0"/>
        <v>3.3640315541021648</v>
      </c>
      <c r="I17" s="24">
        <f t="shared" si="1"/>
        <v>67.2806310820433</v>
      </c>
      <c r="J17" s="24">
        <f t="shared" si="2"/>
        <v>74.756256757825881</v>
      </c>
      <c r="K17" s="25" t="e">
        <f t="shared" si="4"/>
        <v>#DIV/0!</v>
      </c>
      <c r="L17" s="26">
        <f t="shared" si="6"/>
        <v>2.4513888888888884</v>
      </c>
      <c r="M17" s="27">
        <f t="shared" si="3"/>
        <v>49.027777777777764</v>
      </c>
      <c r="N17" s="28">
        <f t="shared" si="7"/>
        <v>54.475308641975289</v>
      </c>
      <c r="O17" s="29" t="e">
        <f t="shared" si="5"/>
        <v>#DIV/0!</v>
      </c>
      <c r="P17" s="1"/>
      <c r="AE17" s="43" t="s">
        <v>15</v>
      </c>
      <c r="AF17" s="43">
        <f>(AH7-(AG7*AF16))/AF7</f>
        <v>0.2624212136396003</v>
      </c>
    </row>
    <row r="18" spans="1:32" x14ac:dyDescent="0.2">
      <c r="A18" s="1">
        <v>9</v>
      </c>
      <c r="B18" s="19" t="s">
        <v>26</v>
      </c>
      <c r="C18" s="1"/>
      <c r="D18" s="20">
        <v>91</v>
      </c>
      <c r="E18" s="21">
        <v>26.8</v>
      </c>
      <c r="F18" s="21">
        <v>80.099999999999994</v>
      </c>
      <c r="G18" s="22">
        <v>242</v>
      </c>
      <c r="H18" s="23">
        <f t="shared" si="0"/>
        <v>10.982772554655979</v>
      </c>
      <c r="I18" s="24">
        <f t="shared" si="1"/>
        <v>219.65545109311958</v>
      </c>
      <c r="J18" s="24">
        <f t="shared" si="2"/>
        <v>241.3796165858457</v>
      </c>
      <c r="K18" s="25">
        <f t="shared" si="4"/>
        <v>0.90766715327735359</v>
      </c>
      <c r="L18" s="26">
        <f t="shared" si="6"/>
        <v>6.233531746031745</v>
      </c>
      <c r="M18" s="27">
        <f t="shared" si="3"/>
        <v>124.67063492063491</v>
      </c>
      <c r="N18" s="28">
        <f t="shared" si="7"/>
        <v>137.0006977149834</v>
      </c>
      <c r="O18" s="29">
        <f t="shared" si="5"/>
        <v>0.5151679128951856</v>
      </c>
      <c r="P18" s="1"/>
    </row>
    <row r="19" spans="1:32" x14ac:dyDescent="0.2">
      <c r="A19" s="1">
        <v>10</v>
      </c>
      <c r="B19" s="19" t="s">
        <v>17</v>
      </c>
      <c r="C19" s="1"/>
      <c r="D19" s="20">
        <v>90</v>
      </c>
      <c r="E19" s="21">
        <v>13</v>
      </c>
      <c r="F19" s="21">
        <v>63</v>
      </c>
      <c r="G19" s="22"/>
      <c r="H19" s="23">
        <f t="shared" si="0"/>
        <v>6.5181261372926498</v>
      </c>
      <c r="I19" s="24">
        <f t="shared" si="1"/>
        <v>130.362522745853</v>
      </c>
      <c r="J19" s="24">
        <f t="shared" si="2"/>
        <v>144.84724749539222</v>
      </c>
      <c r="K19" s="25" t="e">
        <f t="shared" si="4"/>
        <v>#DIV/0!</v>
      </c>
      <c r="L19" s="26">
        <f t="shared" si="6"/>
        <v>4.9027777777777768</v>
      </c>
      <c r="M19" s="27">
        <f t="shared" si="3"/>
        <v>98.055555555555529</v>
      </c>
      <c r="N19" s="28">
        <f t="shared" si="7"/>
        <v>108.95061728395058</v>
      </c>
      <c r="O19" s="29" t="e">
        <f t="shared" si="5"/>
        <v>#DIV/0!</v>
      </c>
      <c r="P19" s="1"/>
    </row>
    <row r="20" spans="1:32" x14ac:dyDescent="0.2">
      <c r="A20" s="1">
        <v>11</v>
      </c>
      <c r="B20" s="19" t="s">
        <v>29</v>
      </c>
      <c r="C20" s="1"/>
      <c r="D20" s="20">
        <v>88</v>
      </c>
      <c r="E20" s="21">
        <v>9.6999999999999993</v>
      </c>
      <c r="F20" s="21">
        <v>47.5</v>
      </c>
      <c r="G20" s="22"/>
      <c r="H20" s="23">
        <f t="shared" si="0"/>
        <v>4.8878015199064668</v>
      </c>
      <c r="I20" s="24">
        <f t="shared" si="1"/>
        <v>97.75603039812934</v>
      </c>
      <c r="J20" s="24">
        <f t="shared" si="2"/>
        <v>111.08639817969244</v>
      </c>
      <c r="K20" s="25" t="e">
        <f t="shared" si="4"/>
        <v>#DIV/0!</v>
      </c>
      <c r="L20" s="26">
        <f t="shared" si="6"/>
        <v>3.6965388007054667</v>
      </c>
      <c r="M20" s="27">
        <f t="shared" si="3"/>
        <v>73.930776014109327</v>
      </c>
      <c r="N20" s="28">
        <f t="shared" si="7"/>
        <v>84.012245470578776</v>
      </c>
      <c r="O20" s="29" t="e">
        <f t="shared" si="5"/>
        <v>#DIV/0!</v>
      </c>
      <c r="P20" s="1"/>
    </row>
    <row r="21" spans="1:32" x14ac:dyDescent="0.2">
      <c r="A21" s="1">
        <v>12</v>
      </c>
      <c r="B21" s="19" t="s">
        <v>22</v>
      </c>
      <c r="C21" s="1"/>
      <c r="D21" s="20">
        <v>90</v>
      </c>
      <c r="E21" s="21">
        <v>10.4</v>
      </c>
      <c r="F21" s="21">
        <v>82</v>
      </c>
      <c r="G21" s="22"/>
      <c r="H21" s="23">
        <f t="shared" si="0"/>
        <v>6.7727572808706276</v>
      </c>
      <c r="I21" s="24">
        <f t="shared" si="1"/>
        <v>135.45514561741257</v>
      </c>
      <c r="J21" s="24">
        <f t="shared" si="2"/>
        <v>150.50571735268062</v>
      </c>
      <c r="K21" s="25" t="e">
        <f t="shared" si="4"/>
        <v>#DIV/0!</v>
      </c>
      <c r="L21" s="26">
        <f t="shared" si="6"/>
        <v>6.3813932980599635</v>
      </c>
      <c r="M21" s="27">
        <f t="shared" si="3"/>
        <v>127.62786596119926</v>
      </c>
      <c r="N21" s="28">
        <f t="shared" si="7"/>
        <v>141.80873995688808</v>
      </c>
      <c r="O21" s="29" t="e">
        <f t="shared" si="5"/>
        <v>#DIV/0!</v>
      </c>
      <c r="P21" s="1"/>
    </row>
    <row r="22" spans="1:32" x14ac:dyDescent="0.2">
      <c r="A22" s="1">
        <v>13</v>
      </c>
      <c r="B22" s="19" t="s">
        <v>19</v>
      </c>
      <c r="C22" s="1"/>
      <c r="D22" s="20">
        <v>91</v>
      </c>
      <c r="E22" s="21">
        <v>11</v>
      </c>
      <c r="F22" s="21">
        <v>72.8</v>
      </c>
      <c r="G22" s="22">
        <v>199</v>
      </c>
      <c r="H22" s="23">
        <f t="shared" si="0"/>
        <v>6.4765404326766696</v>
      </c>
      <c r="I22" s="24">
        <f t="shared" si="1"/>
        <v>129.5308086535334</v>
      </c>
      <c r="J22" s="24">
        <f t="shared" si="2"/>
        <v>142.34154797091583</v>
      </c>
      <c r="K22" s="25">
        <f t="shared" si="4"/>
        <v>0.65090858619866032</v>
      </c>
      <c r="L22" s="26">
        <f t="shared" si="6"/>
        <v>5.6654320987654314</v>
      </c>
      <c r="M22" s="27">
        <f t="shared" si="3"/>
        <v>113.30864197530863</v>
      </c>
      <c r="N22" s="28">
        <f t="shared" si="7"/>
        <v>124.51499118165783</v>
      </c>
      <c r="O22" s="29">
        <f t="shared" si="5"/>
        <v>0.56939016067994286</v>
      </c>
      <c r="P22" s="1"/>
    </row>
    <row r="23" spans="1:32" x14ac:dyDescent="0.2">
      <c r="A23" s="1">
        <v>14</v>
      </c>
      <c r="B23" s="19" t="s">
        <v>24</v>
      </c>
      <c r="C23" s="1"/>
      <c r="D23" s="20">
        <v>89</v>
      </c>
      <c r="E23" s="21">
        <v>16.399999999999999</v>
      </c>
      <c r="F23" s="21">
        <v>73.900000000000006</v>
      </c>
      <c r="G23" s="22"/>
      <c r="H23" s="23">
        <f t="shared" si="0"/>
        <v>7.947858087853934</v>
      </c>
      <c r="I23" s="24">
        <f t="shared" si="1"/>
        <v>158.95716175707869</v>
      </c>
      <c r="J23" s="24">
        <f t="shared" si="2"/>
        <v>178.60355253604348</v>
      </c>
      <c r="K23" s="25" t="e">
        <f t="shared" si="4"/>
        <v>#DIV/0!</v>
      </c>
      <c r="L23" s="26">
        <f t="shared" si="6"/>
        <v>5.7510361552028213</v>
      </c>
      <c r="M23" s="27">
        <f t="shared" si="3"/>
        <v>115.02072310405642</v>
      </c>
      <c r="N23" s="28">
        <f t="shared" si="7"/>
        <v>129.23676753264766</v>
      </c>
      <c r="O23" s="29" t="e">
        <f t="shared" si="5"/>
        <v>#DIV/0!</v>
      </c>
      <c r="P23" s="1"/>
    </row>
    <row r="24" spans="1:32" x14ac:dyDescent="0.2">
      <c r="A24" s="1">
        <v>15</v>
      </c>
      <c r="B24" s="19" t="s">
        <v>23</v>
      </c>
      <c r="C24" s="1"/>
      <c r="D24" s="20">
        <v>92</v>
      </c>
      <c r="E24" s="21">
        <v>21.1</v>
      </c>
      <c r="F24" s="21">
        <v>87.4</v>
      </c>
      <c r="G24" s="22"/>
      <c r="H24" s="23">
        <f t="shared" si="0"/>
        <v>9.846948583383881</v>
      </c>
      <c r="I24" s="24">
        <f t="shared" si="1"/>
        <v>196.93897166767763</v>
      </c>
      <c r="J24" s="24">
        <f t="shared" si="2"/>
        <v>214.06409963878002</v>
      </c>
      <c r="K24" s="25" t="e">
        <f t="shared" si="4"/>
        <v>#DIV/0!</v>
      </c>
      <c r="L24" s="26">
        <f t="shared" si="6"/>
        <v>6.8016313932980594</v>
      </c>
      <c r="M24" s="27">
        <f t="shared" si="3"/>
        <v>136.03262786596119</v>
      </c>
      <c r="N24" s="28">
        <f t="shared" si="7"/>
        <v>147.86155202821868</v>
      </c>
      <c r="O24" s="29" t="e">
        <f t="shared" si="5"/>
        <v>#DIV/0!</v>
      </c>
      <c r="P24" s="1"/>
    </row>
    <row r="25" spans="1:32" x14ac:dyDescent="0.2">
      <c r="A25" s="1">
        <v>16</v>
      </c>
      <c r="B25" s="42" t="s">
        <v>40</v>
      </c>
      <c r="C25" s="1"/>
      <c r="D25" s="20">
        <v>38</v>
      </c>
      <c r="E25" s="21">
        <v>3.5</v>
      </c>
      <c r="F25" s="21">
        <v>24.3</v>
      </c>
      <c r="G25" s="22"/>
      <c r="H25" s="23">
        <f t="shared" si="0"/>
        <v>2.1167536723014848</v>
      </c>
      <c r="I25" s="24">
        <f t="shared" si="1"/>
        <v>42.335073446029696</v>
      </c>
      <c r="J25" s="24">
        <f t="shared" si="2"/>
        <v>111.40808801586762</v>
      </c>
      <c r="K25" s="25" t="e">
        <f t="shared" si="4"/>
        <v>#DIV/0!</v>
      </c>
      <c r="L25" s="26">
        <f t="shared" si="6"/>
        <v>1.8910714285714283</v>
      </c>
      <c r="M25" s="27">
        <f t="shared" si="3"/>
        <v>37.821428571428569</v>
      </c>
      <c r="N25" s="28">
        <f t="shared" si="7"/>
        <v>99.530075187969913</v>
      </c>
      <c r="O25" s="29" t="e">
        <f t="shared" si="5"/>
        <v>#DIV/0!</v>
      </c>
      <c r="P25" s="1"/>
    </row>
    <row r="26" spans="1:32" x14ac:dyDescent="0.2">
      <c r="A26" s="1">
        <v>17</v>
      </c>
      <c r="B26" s="31" t="s">
        <v>44</v>
      </c>
      <c r="C26" s="1"/>
      <c r="D26" s="20">
        <v>75</v>
      </c>
      <c r="E26" s="21">
        <v>13.1</v>
      </c>
      <c r="F26" s="21">
        <v>35</v>
      </c>
      <c r="G26" s="22">
        <v>45</v>
      </c>
      <c r="H26" s="23">
        <f t="shared" si="0"/>
        <v>5.1636347653331232</v>
      </c>
      <c r="I26" s="24">
        <f t="shared" si="1"/>
        <v>103.27269530666246</v>
      </c>
      <c r="J26" s="24">
        <f>IF(H26 = 0,0,I26/(D26/100))</f>
        <v>137.69692707554995</v>
      </c>
      <c r="K26" s="25">
        <f>IF(H26=0,0,(I26/G26))</f>
        <v>2.2949487845924992</v>
      </c>
      <c r="L26" s="26">
        <f t="shared" si="6"/>
        <v>2.723765432098765</v>
      </c>
      <c r="M26" s="27">
        <f t="shared" si="3"/>
        <v>54.475308641975296</v>
      </c>
      <c r="N26" s="28">
        <f>IF(H26=0,0,M26/(D26/100))</f>
        <v>72.633744855967066</v>
      </c>
      <c r="O26" s="29">
        <f>IF(H26=0,0,M26/G26)</f>
        <v>1.2105624142661178</v>
      </c>
      <c r="P26" s="1"/>
    </row>
    <row r="27" spans="1:32" x14ac:dyDescent="0.2">
      <c r="A27" s="1">
        <v>18</v>
      </c>
      <c r="B27" s="31" t="s">
        <v>31</v>
      </c>
      <c r="C27" s="1"/>
      <c r="D27" s="20">
        <v>0</v>
      </c>
      <c r="E27" s="21">
        <v>0</v>
      </c>
      <c r="F27" s="21">
        <v>0</v>
      </c>
      <c r="G27" s="22"/>
      <c r="H27" s="23">
        <f t="shared" si="0"/>
        <v>0</v>
      </c>
      <c r="I27" s="24">
        <f t="shared" si="1"/>
        <v>0</v>
      </c>
      <c r="J27" s="24">
        <f>IF(H27 = 0,0,I27/(D27/100))</f>
        <v>0</v>
      </c>
      <c r="K27" s="25">
        <f>IF(H27=0,0,(I27/G27))</f>
        <v>0</v>
      </c>
      <c r="L27" s="26">
        <f t="shared" si="6"/>
        <v>0</v>
      </c>
      <c r="M27" s="27">
        <f t="shared" si="3"/>
        <v>0</v>
      </c>
      <c r="N27" s="28">
        <f>IF(H27=0,0,M27/(D27/100))</f>
        <v>0</v>
      </c>
      <c r="O27" s="29">
        <f>IF(H27=0,0,M27/G27)</f>
        <v>0</v>
      </c>
      <c r="P27" s="1"/>
    </row>
    <row r="28" spans="1:32" x14ac:dyDescent="0.2">
      <c r="A28" s="1">
        <v>19</v>
      </c>
      <c r="B28" s="31" t="s">
        <v>31</v>
      </c>
      <c r="C28" s="1"/>
      <c r="D28" s="20">
        <v>0</v>
      </c>
      <c r="E28" s="21">
        <v>0</v>
      </c>
      <c r="F28" s="21">
        <v>0</v>
      </c>
      <c r="G28" s="22"/>
      <c r="H28" s="23">
        <f t="shared" si="0"/>
        <v>0</v>
      </c>
      <c r="I28" s="24">
        <f t="shared" si="1"/>
        <v>0</v>
      </c>
      <c r="J28" s="24">
        <f>IF(H28 = 0,0,I28/(D28/100))</f>
        <v>0</v>
      </c>
      <c r="K28" s="25">
        <f>IF(H28=0,0,(I28/G28))</f>
        <v>0</v>
      </c>
      <c r="L28" s="26">
        <f t="shared" si="6"/>
        <v>0</v>
      </c>
      <c r="M28" s="27">
        <f t="shared" si="3"/>
        <v>0</v>
      </c>
      <c r="N28" s="28">
        <f>IF(H28=0,0,M28/(D28/100))</f>
        <v>0</v>
      </c>
      <c r="O28" s="29">
        <f>IF(H28=0,0,M28/G28)</f>
        <v>0</v>
      </c>
      <c r="P28" s="1"/>
    </row>
    <row r="29" spans="1:32" ht="13.5" thickBot="1" x14ac:dyDescent="0.25">
      <c r="A29" s="1">
        <v>20</v>
      </c>
      <c r="B29" s="31" t="s">
        <v>31</v>
      </c>
      <c r="C29" s="1"/>
      <c r="D29" s="32">
        <v>0</v>
      </c>
      <c r="E29" s="33">
        <v>0</v>
      </c>
      <c r="F29" s="33">
        <v>0</v>
      </c>
      <c r="G29" s="34"/>
      <c r="H29" s="35">
        <f t="shared" si="0"/>
        <v>0</v>
      </c>
      <c r="I29" s="36">
        <f t="shared" si="1"/>
        <v>0</v>
      </c>
      <c r="J29" s="36">
        <f>IF(H29 = 0,0,I29/(D29/100))</f>
        <v>0</v>
      </c>
      <c r="K29" s="37">
        <f>IF(H29=0,0,(I29/G29))</f>
        <v>0</v>
      </c>
      <c r="L29" s="38">
        <f t="shared" si="6"/>
        <v>0</v>
      </c>
      <c r="M29" s="39">
        <f t="shared" si="3"/>
        <v>0</v>
      </c>
      <c r="N29" s="40">
        <f>IF(H29=0,0,M29/(D29/100))</f>
        <v>0</v>
      </c>
      <c r="O29" s="41">
        <f>IF(H29=0,0,M29/G29)</f>
        <v>0</v>
      </c>
      <c r="P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2"/>
      <c r="N30" s="2"/>
      <c r="O30" s="1"/>
      <c r="P30" s="1"/>
    </row>
  </sheetData>
  <sheetProtection sheet="1" objects="1" scenarios="1"/>
  <mergeCells count="3">
    <mergeCell ref="D8:G8"/>
    <mergeCell ref="H8:K8"/>
    <mergeCell ref="L8:O8"/>
  </mergeCells>
  <phoneticPr fontId="0" type="noConversion"/>
  <printOptions horizontalCentered="1"/>
  <pageMargins left="0.5" right="0.5" top="0.81" bottom="1" header="0.5" footer="0.5"/>
  <pageSetup orientation="landscape" blackAndWhite="1" r:id="rId1"/>
  <headerFooter alignWithMargins="0">
    <oddFooter>&amp;LDeveloped by: Shane Gadberry, Assistant Professor - Livestock Specialist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Comparative feed value</vt:lpstr>
      <vt:lpstr>'Comparative feed value'!Print_Area</vt:lpstr>
    </vt:vector>
  </TitlesOfParts>
  <Company>UACES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Gadberry</dc:creator>
  <cp:lastModifiedBy>SGadberry</cp:lastModifiedBy>
  <cp:lastPrinted>2013-09-13T13:31:12Z</cp:lastPrinted>
  <dcterms:created xsi:type="dcterms:W3CDTF">2003-04-17T20:35:44Z</dcterms:created>
  <dcterms:modified xsi:type="dcterms:W3CDTF">2018-10-25T20:10:57Z</dcterms:modified>
</cp:coreProperties>
</file>