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Enterprise Budgets 2024\"/>
    </mc:Choice>
  </mc:AlternateContent>
  <xr:revisionPtr revIDLastSave="0" documentId="13_ncr:1_{6A2A9F25-F377-420B-AD84-EBA3FD218739}" xr6:coauthVersionLast="47" xr6:coauthVersionMax="47" xr10:uidLastSave="{00000000-0000-0000-0000-000000000000}"/>
  <bookViews>
    <workbookView xWindow="13500" yWindow="1725" windowWidth="14460" windowHeight="12990" xr2:uid="{D29855A1-290D-4B7F-A9E5-99329D8F031A}"/>
  </bookViews>
  <sheets>
    <sheet name="Budget" sheetId="1" r:id="rId1"/>
    <sheet name="Field_Activities" sheetId="6" r:id="rId2"/>
  </sheets>
  <externalReferences>
    <externalReference r:id="rId3"/>
  </externalReferences>
  <definedNames>
    <definedName name="_xlnm.Print_Area" localSheetId="1">Field_Activities!$A$2:$D$19</definedName>
    <definedName name="Production" localSheetId="1">#REF!</definedName>
    <definedName name="Production">#REF!</definedName>
    <definedName name="row" localSheetId="1">#REF!</definedName>
    <definedName name="row">#REF!</definedName>
    <definedName name="same" localSheetId="1">#REF!</definedName>
    <definedName name="same">#REF!</definedName>
    <definedName name="Technology" localSheetId="1">#REF!</definedName>
    <definedName name="Technology">#REF!</definedName>
    <definedName name="Tillage" localSheetId="1">#REF!</definedName>
    <definedName name="Tillage">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1" l="1"/>
  <c r="J36" i="1" l="1"/>
  <c r="E36" i="1"/>
  <c r="E31" i="1"/>
  <c r="E28" i="1"/>
  <c r="E27" i="1"/>
  <c r="G36" i="1" l="1"/>
  <c r="H36" i="1" s="1"/>
  <c r="G31" i="1"/>
  <c r="H31" i="1" s="1"/>
  <c r="G28" i="1"/>
  <c r="H28" i="1" s="1"/>
  <c r="G27" i="1"/>
  <c r="H27" i="1" s="1"/>
  <c r="E30" i="1" l="1"/>
  <c r="E29" i="1"/>
  <c r="G29" i="1" s="1"/>
  <c r="E32" i="1"/>
  <c r="G32" i="1" s="1"/>
  <c r="C22" i="1"/>
  <c r="C21" i="1"/>
  <c r="C20" i="1"/>
  <c r="G30" i="1" l="1"/>
  <c r="H30" i="1" s="1"/>
  <c r="H29" i="1"/>
  <c r="H32" i="1"/>
  <c r="E46" i="1"/>
  <c r="G46" i="1" s="1"/>
  <c r="H46" i="1" l="1"/>
  <c r="E51" i="1" l="1"/>
  <c r="G51" i="1" l="1"/>
  <c r="H51" i="1" s="1"/>
  <c r="E17" i="1" l="1"/>
  <c r="G17" i="1" s="1"/>
  <c r="E14" i="1"/>
  <c r="E16" i="1"/>
  <c r="G16" i="1" s="1"/>
  <c r="E18" i="1"/>
  <c r="H17" i="1" l="1"/>
  <c r="G14" i="1"/>
  <c r="H14" i="1" s="1"/>
  <c r="G18" i="1"/>
  <c r="H18" i="1" s="1"/>
  <c r="H16" i="1"/>
  <c r="J18" i="1" l="1"/>
  <c r="E67" i="1"/>
  <c r="G67" i="1" s="1"/>
  <c r="E66" i="1"/>
  <c r="E65" i="1"/>
  <c r="G65" i="1" s="1"/>
  <c r="H65" i="1" s="1"/>
  <c r="E60" i="1"/>
  <c r="G60" i="1" s="1"/>
  <c r="H60" i="1" s="1"/>
  <c r="E59" i="1"/>
  <c r="E58" i="1"/>
  <c r="G58" i="1" s="1"/>
  <c r="E57" i="1"/>
  <c r="G57" i="1" s="1"/>
  <c r="E55" i="1"/>
  <c r="G55" i="1" s="1"/>
  <c r="H55" i="1" s="1"/>
  <c r="E54" i="1"/>
  <c r="G54" i="1" s="1"/>
  <c r="H54" i="1" s="1"/>
  <c r="E53" i="1"/>
  <c r="G53" i="1" s="1"/>
  <c r="E49" i="1"/>
  <c r="G49" i="1" s="1"/>
  <c r="H49" i="1" s="1"/>
  <c r="E48" i="1"/>
  <c r="G48" i="1" s="1"/>
  <c r="E44" i="1"/>
  <c r="G44" i="1" s="1"/>
  <c r="H44" i="1" s="1"/>
  <c r="E42" i="1"/>
  <c r="E39" i="1"/>
  <c r="E34" i="1"/>
  <c r="G34" i="1" s="1"/>
  <c r="H34" i="1" s="1"/>
  <c r="E26" i="1"/>
  <c r="E25" i="1"/>
  <c r="G25" i="1" s="1"/>
  <c r="E24" i="1"/>
  <c r="G24" i="1" s="1"/>
  <c r="H24" i="1" s="1"/>
  <c r="E22" i="1"/>
  <c r="G22" i="1" s="1"/>
  <c r="H22" i="1" s="1"/>
  <c r="E21" i="1"/>
  <c r="E20" i="1"/>
  <c r="E7" i="1"/>
  <c r="G20" i="1" l="1"/>
  <c r="H20" i="1" s="1"/>
  <c r="E61" i="1"/>
  <c r="E8" i="1"/>
  <c r="G7" i="1"/>
  <c r="G8" i="1" s="1"/>
  <c r="E12" i="1" s="1"/>
  <c r="H12" i="1" s="1"/>
  <c r="H48" i="1"/>
  <c r="H53" i="1"/>
  <c r="J55" i="1" s="1"/>
  <c r="H58" i="1"/>
  <c r="G21" i="1"/>
  <c r="H21" i="1" s="1"/>
  <c r="H25" i="1"/>
  <c r="G42" i="1"/>
  <c r="H42" i="1" s="1"/>
  <c r="H57" i="1"/>
  <c r="G59" i="1"/>
  <c r="H59" i="1" s="1"/>
  <c r="H67" i="1"/>
  <c r="E68" i="1"/>
  <c r="G26" i="1"/>
  <c r="H26" i="1" s="1"/>
  <c r="G39" i="1"/>
  <c r="H39" i="1" s="1"/>
  <c r="G66" i="1"/>
  <c r="H66" i="1" s="1"/>
  <c r="J32" i="1" l="1"/>
  <c r="J22" i="1"/>
  <c r="J59" i="1"/>
  <c r="J34" i="1"/>
  <c r="H7" i="1"/>
  <c r="G68" i="1"/>
  <c r="H68" i="1" s="1"/>
  <c r="H8" i="1"/>
  <c r="E69" i="1" l="1"/>
  <c r="G61" i="1"/>
  <c r="E62" i="1" l="1"/>
  <c r="H61" i="1"/>
  <c r="G62" i="1"/>
  <c r="G69" i="1"/>
  <c r="G70" i="1" s="1"/>
  <c r="E70" i="1"/>
  <c r="H69" i="1" l="1"/>
  <c r="H62" i="1"/>
  <c r="H7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A12" authorId="0" shapeId="0" xr:uid="{50F712CD-B5D1-4231-8C09-A6E7F453A415}">
      <text>
        <r>
          <rPr>
            <sz val="9"/>
            <color indexed="81"/>
            <rFont val="Tahoma"/>
            <family val="2"/>
          </rPr>
          <t xml:space="preserve">Cash Land Rent is the % share of income a landlord will receive from tenant based upon price x yield.
</t>
        </r>
      </text>
    </comment>
  </commentList>
</comments>
</file>

<file path=xl/sharedStrings.xml><?xml version="1.0" encoding="utf-8"?>
<sst xmlns="http://schemas.openxmlformats.org/spreadsheetml/2006/main" count="175" uniqueCount="122">
  <si>
    <t>Landlord</t>
  </si>
  <si>
    <t>Tenant</t>
  </si>
  <si>
    <t>ITEM</t>
  </si>
  <si>
    <t>UNIT</t>
  </si>
  <si>
    <t>PRICE</t>
  </si>
  <si>
    <t>QUANTITY</t>
  </si>
  <si>
    <t>Total Amount</t>
  </si>
  <si>
    <t>Share %</t>
  </si>
  <si>
    <t>Share</t>
  </si>
  <si>
    <t>INCOME</t>
  </si>
  <si>
    <t>bu</t>
  </si>
  <si>
    <t>TOTAL INCOME</t>
  </si>
  <si>
    <t xml:space="preserve">                                                                       </t>
  </si>
  <si>
    <t>DIRECT EXPENSES</t>
  </si>
  <si>
    <t>appl</t>
  </si>
  <si>
    <t xml:space="preserve">  FERTILIZERS</t>
  </si>
  <si>
    <t xml:space="preserve">  FUNGICIDES</t>
  </si>
  <si>
    <t>oz</t>
  </si>
  <si>
    <t xml:space="preserve">  HERBICIDES</t>
  </si>
  <si>
    <t xml:space="preserve">  INSECTICIDES</t>
  </si>
  <si>
    <t xml:space="preserve">  SEED/PLANTS</t>
  </si>
  <si>
    <t xml:space="preserve">  ADJUVANTS</t>
  </si>
  <si>
    <t xml:space="preserve">  HAULING</t>
  </si>
  <si>
    <t xml:space="preserve">  DRYING</t>
  </si>
  <si>
    <t>acre</t>
  </si>
  <si>
    <t xml:space="preserve">  OPERATOR LABOR      </t>
  </si>
  <si>
    <t>Tractors</t>
  </si>
  <si>
    <t>hour</t>
  </si>
  <si>
    <t>Harvesters</t>
  </si>
  <si>
    <t>Special Labor</t>
  </si>
  <si>
    <t xml:space="preserve">  DIESEL FUEL</t>
  </si>
  <si>
    <t>gal</t>
  </si>
  <si>
    <t xml:space="preserve">  REPAIR &amp; MAINTENANCE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</si>
  <si>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</si>
  <si>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</si>
  <si>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</si>
  <si>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</si>
  <si>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</si>
  <si>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</si>
  <si>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</si>
  <si>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lbs</t>
  </si>
  <si>
    <t xml:space="preserve">  CUSTOM SPRAY AND FERTILIZER</t>
  </si>
  <si>
    <r>
      <t>Glyphosate</t>
    </r>
    <r>
      <rPr>
        <vertAlign val="superscript"/>
        <sz val="11"/>
        <color rgb="FF990000"/>
        <rFont val="Calibri"/>
        <family val="2"/>
        <scheme val="minor"/>
      </rPr>
      <t>1</t>
    </r>
  </si>
  <si>
    <r>
      <t>Potash (0-0-60)</t>
    </r>
    <r>
      <rPr>
        <vertAlign val="superscript"/>
        <sz val="11"/>
        <color rgb="FF990000"/>
        <rFont val="Calibri"/>
        <family val="2"/>
        <scheme val="minor"/>
      </rPr>
      <t>2</t>
    </r>
  </si>
  <si>
    <t xml:space="preserve">  CROP CONSULTANT/SCOUTING FEE</t>
  </si>
  <si>
    <t>Tractors/Implements</t>
  </si>
  <si>
    <t>Field Trip</t>
  </si>
  <si>
    <t>Width</t>
  </si>
  <si>
    <t>Activity</t>
  </si>
  <si>
    <t>Estimated Cost Per Acre*</t>
  </si>
  <si>
    <t>Tillage</t>
  </si>
  <si>
    <t>Custom Ground Application</t>
  </si>
  <si>
    <t>Fertilizer</t>
  </si>
  <si>
    <t>Plant</t>
  </si>
  <si>
    <t>Custom Aerial Application</t>
  </si>
  <si>
    <t>Herbicide</t>
  </si>
  <si>
    <t>Insecticide</t>
  </si>
  <si>
    <t>Combine</t>
  </si>
  <si>
    <t>325 hp</t>
  </si>
  <si>
    <t>Harvest</t>
  </si>
  <si>
    <t>*Costs per acre include costs associated with the field trip and inputs.</t>
  </si>
  <si>
    <t xml:space="preserve">  CROP INSURANCE</t>
  </si>
  <si>
    <t xml:space="preserve">  LAND EXPENSE</t>
  </si>
  <si>
    <t>Cash Land Rent</t>
  </si>
  <si>
    <t xml:space="preserve">  IRRIGATE LABOR</t>
  </si>
  <si>
    <t>Note: Cost of production estimates are based on input prices gathered in fall 2023.</t>
  </si>
  <si>
    <t>Tractors/Implements**</t>
  </si>
  <si>
    <t>__________________________________________________________________________________________________</t>
  </si>
  <si>
    <r>
      <t>Phosphate (0-46-0)</t>
    </r>
    <r>
      <rPr>
        <vertAlign val="superscript"/>
        <sz val="11"/>
        <color rgb="FF990000"/>
        <rFont val="Calibri"/>
        <family val="2"/>
        <scheme val="minor"/>
      </rPr>
      <t>2</t>
    </r>
  </si>
  <si>
    <t>thous</t>
  </si>
  <si>
    <t xml:space="preserve">  SUPPLIES</t>
  </si>
  <si>
    <t>Polypipe</t>
  </si>
  <si>
    <t>qt</t>
  </si>
  <si>
    <t>Furrow Irr.</t>
  </si>
  <si>
    <t>Hipper</t>
  </si>
  <si>
    <t>12 Row</t>
  </si>
  <si>
    <t>Herbicide ( Burndown)</t>
  </si>
  <si>
    <t>Do All (Seedbed Finisher)</t>
  </si>
  <si>
    <t>Irrigation Sweep</t>
  </si>
  <si>
    <t>Irrigation Polypipe Spool</t>
  </si>
  <si>
    <t xml:space="preserve"> Total Season Activities</t>
  </si>
  <si>
    <t>Grain Wagon (700 bu)</t>
  </si>
  <si>
    <t xml:space="preserve">              Estimated Costs and Returns per Acre</t>
  </si>
  <si>
    <r>
      <t>2,4-D</t>
    </r>
    <r>
      <rPr>
        <vertAlign val="superscript"/>
        <sz val="11"/>
        <color rgb="FF990000"/>
        <rFont val="Calibri"/>
        <family val="2"/>
        <scheme val="minor"/>
      </rPr>
      <t>1</t>
    </r>
  </si>
  <si>
    <r>
      <t>Ground App</t>
    </r>
    <r>
      <rPr>
        <vertAlign val="superscript"/>
        <sz val="11"/>
        <color rgb="FF990000"/>
        <rFont val="Calibri"/>
        <family val="2"/>
        <scheme val="minor"/>
      </rPr>
      <t>1,2,3,4,5</t>
    </r>
  </si>
  <si>
    <t>**Implements assumed in use for this budget are as follows: 1 x disk; 1 x field cultivator; 1 x bedder/hipper; 1 x row crop cultivator; 1 x do-all; 1 x planter; 1 x polypipe; roll out, punch, take up</t>
  </si>
  <si>
    <t>Soybean</t>
  </si>
  <si>
    <t xml:space="preserve">               Furrow Irrigated, 12 ac-in., Arkansas, 2024</t>
  </si>
  <si>
    <t>Soybean Seed</t>
  </si>
  <si>
    <t>Disk</t>
  </si>
  <si>
    <t>32 ft.</t>
  </si>
  <si>
    <t>Fall Tillage</t>
  </si>
  <si>
    <t xml:space="preserve">32 oz Glyphosate, 32 oz 2,4-D </t>
  </si>
  <si>
    <t>90 lbs Phosphate and 100 lbs Potash</t>
  </si>
  <si>
    <t>Planter (Twin Row)</t>
  </si>
  <si>
    <t>150,000 seed</t>
  </si>
  <si>
    <t>1 qt Boundary, 32 oz Gramoxone</t>
  </si>
  <si>
    <t>9 oz Besiege</t>
  </si>
  <si>
    <t>Fungicide</t>
  </si>
  <si>
    <t>10 oz Quadris Top</t>
  </si>
  <si>
    <t>Head</t>
  </si>
  <si>
    <t>30 ft Flex</t>
  </si>
  <si>
    <r>
      <t>Boundary</t>
    </r>
    <r>
      <rPr>
        <vertAlign val="superscript"/>
        <sz val="11"/>
        <color rgb="FF990000"/>
        <rFont val="Calibri"/>
        <family val="2"/>
        <scheme val="minor"/>
      </rPr>
      <t>3</t>
    </r>
  </si>
  <si>
    <r>
      <t>Besiege</t>
    </r>
    <r>
      <rPr>
        <vertAlign val="superscript"/>
        <sz val="11"/>
        <color rgb="FF990000"/>
        <rFont val="Calibri"/>
        <family val="2"/>
        <scheme val="minor"/>
      </rPr>
      <t>6</t>
    </r>
  </si>
  <si>
    <t>Haul Soybean</t>
  </si>
  <si>
    <t>Soybean Consultant</t>
  </si>
  <si>
    <t>Soybean Crop Insurance</t>
  </si>
  <si>
    <t xml:space="preserve">  EnlistE3 Soybean</t>
  </si>
  <si>
    <r>
      <t>Enlist One</t>
    </r>
    <r>
      <rPr>
        <vertAlign val="superscript"/>
        <sz val="11"/>
        <color rgb="FF990000"/>
        <rFont val="Calibri"/>
        <family val="2"/>
        <scheme val="minor"/>
      </rPr>
      <t>5</t>
    </r>
  </si>
  <si>
    <r>
      <t>Liberty</t>
    </r>
    <r>
      <rPr>
        <vertAlign val="superscript"/>
        <sz val="11"/>
        <color rgb="FF990000"/>
        <rFont val="Calibri"/>
        <family val="2"/>
        <scheme val="minor"/>
      </rPr>
      <t>5</t>
    </r>
  </si>
  <si>
    <t>Enlist E3</t>
  </si>
  <si>
    <t>32 oz Glyphosate, 32 oz Enlist One, 3.5 oz Zidua SC</t>
  </si>
  <si>
    <t>32 oz Enlist One, 32 oz Liberty</t>
  </si>
  <si>
    <t>Table A. Soybean Field Activities, Enlist E3, Furrow Irrigation</t>
  </si>
  <si>
    <r>
      <t>Gramoxone</t>
    </r>
    <r>
      <rPr>
        <vertAlign val="superscript"/>
        <sz val="11"/>
        <color rgb="FF990000"/>
        <rFont val="Calibri"/>
        <family val="2"/>
        <scheme val="minor"/>
      </rPr>
      <t>3</t>
    </r>
  </si>
  <si>
    <r>
      <t>Glyphosate</t>
    </r>
    <r>
      <rPr>
        <vertAlign val="superscript"/>
        <sz val="11"/>
        <color rgb="FF990000"/>
        <rFont val="Calibri"/>
        <family val="2"/>
        <scheme val="minor"/>
      </rPr>
      <t>4</t>
    </r>
  </si>
  <si>
    <r>
      <t>Enlist One</t>
    </r>
    <r>
      <rPr>
        <vertAlign val="superscript"/>
        <sz val="11"/>
        <color rgb="FF990000"/>
        <rFont val="Calibri"/>
        <family val="2"/>
        <scheme val="minor"/>
      </rPr>
      <t>4</t>
    </r>
  </si>
  <si>
    <r>
      <t>Zidua SC</t>
    </r>
    <r>
      <rPr>
        <vertAlign val="superscript"/>
        <sz val="11"/>
        <color rgb="FF990000"/>
        <rFont val="Calibri"/>
        <family val="2"/>
        <scheme val="minor"/>
      </rPr>
      <t>4</t>
    </r>
  </si>
  <si>
    <r>
      <t>Quadris Top</t>
    </r>
    <r>
      <rPr>
        <vertAlign val="superscript"/>
        <sz val="11"/>
        <color rgb="FF990000"/>
        <rFont val="Calibri"/>
        <family val="2"/>
        <scheme val="minor"/>
      </rPr>
      <t>7</t>
    </r>
  </si>
  <si>
    <t>Urea (46-0-0)</t>
  </si>
  <si>
    <t>Aerial App Fert</t>
  </si>
  <si>
    <r>
      <t>Aerial App Chem</t>
    </r>
    <r>
      <rPr>
        <vertAlign val="superscript"/>
        <sz val="11"/>
        <color rgb="FF990000"/>
        <rFont val="Calibri"/>
        <family val="2"/>
        <scheme val="minor"/>
      </rPr>
      <t>6,7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</si>
</sst>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%"/>
    <numFmt numFmtId="165" formatCode="_(&quot;$&quot;* #,##0.000_);_(&quot;$&quot;* \(#,##0.000\);_(&quot;$&quot;* &quot;-&quot;??_);_(@_)"/>
    <numFmt numFmtId="166" formatCode="0.0000"/>
    <numFmt numFmtId="167" formatCode="0.000"/>
    <numFmt numFmtId="168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90000"/>
      <name val="Calibri"/>
      <family val="2"/>
      <scheme val="minor"/>
    </font>
    <font>
      <vertAlign val="superscript"/>
      <sz val="11"/>
      <color rgb="FF99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12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44" fontId="0" fillId="0" borderId="0" xfId="1" applyFont="1"/>
    <xf numFmtId="0" fontId="3" fillId="0" borderId="1" xfId="0" applyFont="1" applyBorder="1"/>
    <xf numFmtId="44" fontId="3" fillId="0" borderId="1" xfId="1" applyFont="1" applyBorder="1"/>
    <xf numFmtId="164" fontId="3" fillId="0" borderId="1" xfId="0" applyNumberFormat="1" applyFont="1" applyBorder="1"/>
    <xf numFmtId="44" fontId="0" fillId="0" borderId="0" xfId="0" applyNumberFormat="1"/>
    <xf numFmtId="0" fontId="4" fillId="0" borderId="0" xfId="0" applyFont="1"/>
    <xf numFmtId="0" fontId="3" fillId="0" borderId="0" xfId="0" applyFont="1"/>
    <xf numFmtId="44" fontId="3" fillId="0" borderId="0" xfId="1" applyFont="1"/>
    <xf numFmtId="164" fontId="3" fillId="0" borderId="0" xfId="0" applyNumberFormat="1" applyFont="1"/>
    <xf numFmtId="0" fontId="5" fillId="0" borderId="0" xfId="0" applyFont="1"/>
    <xf numFmtId="0" fontId="7" fillId="2" borderId="0" xfId="0" applyFont="1" applyFill="1" applyAlignment="1">
      <alignment horizontal="center"/>
    </xf>
    <xf numFmtId="44" fontId="0" fillId="0" borderId="0" xfId="1" applyFont="1" applyBorder="1"/>
    <xf numFmtId="0" fontId="8" fillId="2" borderId="0" xfId="2" applyFill="1"/>
    <xf numFmtId="0" fontId="8" fillId="0" borderId="0" xfId="2"/>
    <xf numFmtId="0" fontId="10" fillId="2" borderId="0" xfId="2" applyFont="1" applyFill="1"/>
    <xf numFmtId="0" fontId="9" fillId="2" borderId="0" xfId="2" applyFont="1" applyFill="1"/>
    <xf numFmtId="165" fontId="3" fillId="0" borderId="0" xfId="1" applyNumberFormat="1" applyFont="1"/>
    <xf numFmtId="166" fontId="3" fillId="0" borderId="0" xfId="0" applyNumberFormat="1" applyFont="1"/>
    <xf numFmtId="167" fontId="3" fillId="0" borderId="0" xfId="0" applyNumberFormat="1" applyFont="1"/>
    <xf numFmtId="44" fontId="4" fillId="0" borderId="0" xfId="1" applyFont="1"/>
    <xf numFmtId="44" fontId="2" fillId="0" borderId="0" xfId="1" applyFont="1"/>
    <xf numFmtId="44" fontId="2" fillId="0" borderId="0" xfId="0" applyNumberFormat="1" applyFont="1"/>
    <xf numFmtId="44" fontId="5" fillId="0" borderId="0" xfId="0" applyNumberFormat="1" applyFont="1"/>
    <xf numFmtId="1" fontId="3" fillId="0" borderId="0" xfId="0" applyNumberFormat="1" applyFont="1"/>
    <xf numFmtId="0" fontId="13" fillId="2" borderId="0" xfId="3" applyFont="1" applyFill="1" applyProtection="1">
      <protection locked="0"/>
    </xf>
    <xf numFmtId="0" fontId="8" fillId="2" borderId="18" xfId="2" applyFill="1" applyBorder="1"/>
    <xf numFmtId="0" fontId="15" fillId="2" borderId="7" xfId="2" applyFont="1" applyFill="1" applyBorder="1" applyAlignment="1">
      <alignment horizontal="center"/>
    </xf>
    <xf numFmtId="0" fontId="15" fillId="2" borderId="8" xfId="2" applyFont="1" applyFill="1" applyBorder="1" applyAlignment="1">
      <alignment horizontal="center"/>
    </xf>
    <xf numFmtId="0" fontId="15" fillId="2" borderId="16" xfId="2" applyFont="1" applyFill="1" applyBorder="1" applyAlignment="1">
      <alignment horizontal="center"/>
    </xf>
    <xf numFmtId="0" fontId="15" fillId="2" borderId="19" xfId="2" applyFont="1" applyFill="1" applyBorder="1"/>
    <xf numFmtId="0" fontId="15" fillId="2" borderId="20" xfId="2" applyFont="1" applyFill="1" applyBorder="1"/>
    <xf numFmtId="0" fontId="15" fillId="2" borderId="21" xfId="2" applyFont="1" applyFill="1" applyBorder="1" applyAlignment="1">
      <alignment horizontal="center"/>
    </xf>
    <xf numFmtId="0" fontId="15" fillId="2" borderId="21" xfId="2" applyFont="1" applyFill="1" applyBorder="1"/>
    <xf numFmtId="168" fontId="15" fillId="2" borderId="21" xfId="2" applyNumberFormat="1" applyFont="1" applyFill="1" applyBorder="1" applyAlignment="1">
      <alignment horizontal="center"/>
    </xf>
    <xf numFmtId="0" fontId="15" fillId="2" borderId="11" xfId="2" applyFont="1" applyFill="1" applyBorder="1"/>
    <xf numFmtId="0" fontId="15" fillId="2" borderId="9" xfId="2" applyFont="1" applyFill="1" applyBorder="1"/>
    <xf numFmtId="0" fontId="15" fillId="2" borderId="10" xfId="2" applyFont="1" applyFill="1" applyBorder="1" applyAlignment="1">
      <alignment horizontal="center"/>
    </xf>
    <xf numFmtId="0" fontId="15" fillId="2" borderId="12" xfId="2" applyFont="1" applyFill="1" applyBorder="1"/>
    <xf numFmtId="168" fontId="15" fillId="2" borderId="12" xfId="2" applyNumberFormat="1" applyFont="1" applyFill="1" applyBorder="1" applyAlignment="1">
      <alignment horizontal="center"/>
    </xf>
    <xf numFmtId="0" fontId="15" fillId="2" borderId="2" xfId="2" applyFont="1" applyFill="1" applyBorder="1"/>
    <xf numFmtId="0" fontId="15" fillId="2" borderId="0" xfId="2" applyFont="1" applyFill="1"/>
    <xf numFmtId="0" fontId="15" fillId="2" borderId="12" xfId="2" applyFont="1" applyFill="1" applyBorder="1" applyAlignment="1">
      <alignment horizontal="center"/>
    </xf>
    <xf numFmtId="0" fontId="9" fillId="2" borderId="12" xfId="2" applyFont="1" applyFill="1" applyBorder="1" applyAlignment="1">
      <alignment horizontal="center"/>
    </xf>
    <xf numFmtId="0" fontId="15" fillId="2" borderId="22" xfId="2" applyFont="1" applyFill="1" applyBorder="1"/>
    <xf numFmtId="0" fontId="9" fillId="2" borderId="14" xfId="2" applyFont="1" applyFill="1" applyBorder="1"/>
    <xf numFmtId="0" fontId="15" fillId="2" borderId="17" xfId="2" applyFont="1" applyFill="1" applyBorder="1" applyAlignment="1">
      <alignment horizontal="center"/>
    </xf>
    <xf numFmtId="0" fontId="15" fillId="2" borderId="15" xfId="2" applyFont="1" applyFill="1" applyBorder="1" applyAlignment="1">
      <alignment horizontal="center"/>
    </xf>
    <xf numFmtId="0" fontId="15" fillId="2" borderId="16" xfId="2" applyFont="1" applyFill="1" applyBorder="1"/>
    <xf numFmtId="168" fontId="15" fillId="2" borderId="16" xfId="2" applyNumberFormat="1" applyFont="1" applyFill="1" applyBorder="1" applyAlignment="1">
      <alignment horizontal="center"/>
    </xf>
    <xf numFmtId="0" fontId="15" fillId="2" borderId="15" xfId="2" applyFont="1" applyFill="1" applyBorder="1"/>
    <xf numFmtId="168" fontId="15" fillId="2" borderId="15" xfId="2" applyNumberFormat="1" applyFont="1" applyFill="1" applyBorder="1" applyAlignment="1">
      <alignment horizontal="center"/>
    </xf>
    <xf numFmtId="0" fontId="15" fillId="2" borderId="3" xfId="2" applyFont="1" applyFill="1" applyBorder="1"/>
    <xf numFmtId="0" fontId="15" fillId="2" borderId="4" xfId="2" applyFont="1" applyFill="1" applyBorder="1"/>
    <xf numFmtId="0" fontId="15" fillId="2" borderId="17" xfId="2" applyFont="1" applyFill="1" applyBorder="1"/>
    <xf numFmtId="168" fontId="15" fillId="2" borderId="17" xfId="2" applyNumberFormat="1" applyFont="1" applyFill="1" applyBorder="1" applyAlignment="1">
      <alignment horizontal="center"/>
    </xf>
    <xf numFmtId="0" fontId="15" fillId="2" borderId="0" xfId="2" applyFont="1" applyFill="1" applyAlignment="1">
      <alignment horizontal="center"/>
    </xf>
    <xf numFmtId="0" fontId="15" fillId="2" borderId="13" xfId="2" applyFont="1" applyFill="1" applyBorder="1"/>
    <xf numFmtId="0" fontId="0" fillId="0" borderId="0" xfId="0" applyAlignment="1">
      <alignment wrapText="1"/>
    </xf>
    <xf numFmtId="0" fontId="7" fillId="2" borderId="5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2" borderId="0" xfId="3" applyFont="1" applyFill="1" applyBorder="1" applyProtection="1">
      <protection locked="0"/>
    </xf>
    <xf numFmtId="0" fontId="14" fillId="2" borderId="7" xfId="2" applyFont="1" applyFill="1" applyBorder="1" applyAlignment="1">
      <alignment horizontal="left"/>
    </xf>
    <xf numFmtId="0" fontId="14" fillId="2" borderId="8" xfId="2" applyFont="1" applyFill="1" applyBorder="1" applyAlignment="1">
      <alignment horizontal="left"/>
    </xf>
  </cellXfs>
  <cellStyles count="4">
    <cellStyle name="Currency" xfId="1" builtinId="4"/>
    <cellStyle name="Hyperlink 2" xfId="3" xr:uid="{FE333539-0EDB-4018-9D9D-02CDC804A42E}"/>
    <cellStyle name="Normal" xfId="0" builtinId="0"/>
    <cellStyle name="Normal 2" xfId="2" xr:uid="{7F815CE7-D695-4C0A-8D2B-F4CD3FE460F1}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82315</xdr:colOff>
      <xdr:row>0</xdr:row>
      <xdr:rowOff>47625</xdr:rowOff>
    </xdr:from>
    <xdr:to>
      <xdr:col>7</xdr:col>
      <xdr:colOff>684386</xdr:colOff>
      <xdr:row>2</xdr:row>
      <xdr:rowOff>209550</xdr:rowOff>
    </xdr:to>
    <xdr:pic>
      <xdr:nvPicPr>
        <xdr:cNvPr id="5" name="Picture 4" descr="University of Arkansas System Division of Agriculture Research and Extension Logo">
          <a:extLst>
            <a:ext uri="{FF2B5EF4-FFF2-40B4-BE49-F238E27FC236}">
              <a16:creationId xmlns:a16="http://schemas.microsoft.com/office/drawing/2014/main" id="{83E90C1F-02E1-4699-8EC1-7B69C1937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6765" y="47625"/>
          <a:ext cx="1211671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247650</xdr:colOff>
      <xdr:row>2</xdr:row>
      <xdr:rowOff>217170</xdr:rowOff>
    </xdr:to>
    <xdr:pic>
      <xdr:nvPicPr>
        <xdr:cNvPr id="3" name="Picture 2" descr="Arkansas Soybean Promotion Board Logo">
          <a:extLst>
            <a:ext uri="{FF2B5EF4-FFF2-40B4-BE49-F238E27FC236}">
              <a16:creationId xmlns:a16="http://schemas.microsoft.com/office/drawing/2014/main" id="{D8DB0005-21BC-028D-235A-5D7DD0D2B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1733550" cy="6934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watkins\Desktop\Enterprise%20Budgets%202024\A31_SoybeanEnlistE3_Furrow_2024.xlsm" TargetMode="External"/><Relationship Id="rId1" Type="http://schemas.openxmlformats.org/officeDocument/2006/relationships/externalLinkPath" Target="A31_SoybeanEnlistE3_Furrow_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503A5-EB3B-488D-892A-771E1F7D2B1B}">
  <dimension ref="A1:J76"/>
  <sheetViews>
    <sheetView tabSelected="1" workbookViewId="0">
      <selection sqref="A1:H1"/>
    </sheetView>
  </sheetViews>
  <sheetFormatPr defaultRowHeight="15" x14ac:dyDescent="0.25"/>
  <cols>
    <col min="1" max="1" width="23.7109375" customWidth="1"/>
    <col min="3" max="3" width="9" style="8" bestFit="1" customWidth="1"/>
    <col min="4" max="4" width="10.28515625" bestFit="1" customWidth="1"/>
    <col min="5" max="5" width="14.5703125" style="8" bestFit="1" customWidth="1"/>
    <col min="6" max="6" width="10.140625" customWidth="1"/>
    <col min="7" max="7" width="9.140625" customWidth="1"/>
    <col min="8" max="8" width="11.85546875" customWidth="1"/>
    <col min="9" max="9" width="1.28515625" customWidth="1"/>
  </cols>
  <sheetData>
    <row r="1" spans="1:10" ht="18.75" x14ac:dyDescent="0.3">
      <c r="A1" s="66" t="s">
        <v>82</v>
      </c>
      <c r="B1" s="66"/>
      <c r="C1" s="66"/>
      <c r="D1" s="66"/>
      <c r="E1" s="66"/>
      <c r="F1" s="66"/>
      <c r="G1" s="66"/>
      <c r="H1" s="66"/>
      <c r="I1" s="18"/>
    </row>
    <row r="2" spans="1:10" ht="18.75" x14ac:dyDescent="0.3">
      <c r="A2" s="67" t="s">
        <v>107</v>
      </c>
      <c r="B2" s="67"/>
      <c r="C2" s="67"/>
      <c r="D2" s="67"/>
      <c r="E2" s="67"/>
      <c r="F2" s="67"/>
      <c r="G2" s="67"/>
      <c r="H2" s="67"/>
      <c r="I2" s="18"/>
    </row>
    <row r="3" spans="1:10" ht="19.5" thickBot="1" x14ac:dyDescent="0.35">
      <c r="A3" s="68" t="s">
        <v>87</v>
      </c>
      <c r="B3" s="68"/>
      <c r="C3" s="68"/>
      <c r="D3" s="68"/>
      <c r="E3" s="68"/>
      <c r="F3" s="68"/>
      <c r="G3" s="68"/>
      <c r="H3" s="68"/>
      <c r="I3" s="18"/>
    </row>
    <row r="4" spans="1:10" ht="15.75" thickTop="1" x14ac:dyDescent="0.25">
      <c r="A4" s="1"/>
      <c r="B4" s="1"/>
      <c r="C4" s="2"/>
      <c r="D4" s="1"/>
      <c r="E4" s="2"/>
      <c r="F4" s="69" t="s">
        <v>0</v>
      </c>
      <c r="G4" s="69"/>
      <c r="H4" s="3" t="s">
        <v>1</v>
      </c>
      <c r="I4" s="3"/>
    </row>
    <row r="5" spans="1:10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6" t="s">
        <v>7</v>
      </c>
      <c r="G5" s="6" t="s">
        <v>8</v>
      </c>
      <c r="H5" s="6" t="s">
        <v>8</v>
      </c>
      <c r="I5" s="3"/>
    </row>
    <row r="6" spans="1:10" x14ac:dyDescent="0.25">
      <c r="A6" s="7" t="s">
        <v>9</v>
      </c>
    </row>
    <row r="7" spans="1:10" x14ac:dyDescent="0.25">
      <c r="A7" s="9" t="s">
        <v>86</v>
      </c>
      <c r="B7" s="9" t="s">
        <v>10</v>
      </c>
      <c r="C7" s="10">
        <v>12.7</v>
      </c>
      <c r="D7" s="9">
        <v>60</v>
      </c>
      <c r="E7" s="2">
        <f>ROUND(C7*D7,2)</f>
        <v>762</v>
      </c>
      <c r="F7" s="11">
        <v>0</v>
      </c>
      <c r="G7" s="2">
        <f>ROUND(E7*F7,2)</f>
        <v>0</v>
      </c>
      <c r="H7" s="2">
        <f>ROUND(E7-G7,2)</f>
        <v>762</v>
      </c>
      <c r="I7" s="19"/>
    </row>
    <row r="8" spans="1:10" x14ac:dyDescent="0.25">
      <c r="A8" s="7" t="s">
        <v>11</v>
      </c>
      <c r="E8" s="8">
        <f>SUM(E7:E7)</f>
        <v>762</v>
      </c>
      <c r="G8" s="12">
        <f>SUM(G7:G7)</f>
        <v>0</v>
      </c>
      <c r="H8" s="12">
        <f>ROUND(E8-G8,2)</f>
        <v>762</v>
      </c>
      <c r="I8" s="12"/>
    </row>
    <row r="9" spans="1:10" ht="7.5" customHeight="1" x14ac:dyDescent="0.25">
      <c r="A9" t="s">
        <v>12</v>
      </c>
    </row>
    <row r="10" spans="1:10" x14ac:dyDescent="0.25">
      <c r="A10" s="7" t="s">
        <v>13</v>
      </c>
    </row>
    <row r="11" spans="1:10" x14ac:dyDescent="0.25">
      <c r="A11" s="13" t="s">
        <v>62</v>
      </c>
    </row>
    <row r="12" spans="1:10" x14ac:dyDescent="0.25">
      <c r="A12" s="14" t="s">
        <v>63</v>
      </c>
      <c r="B12" s="14" t="s">
        <v>24</v>
      </c>
      <c r="C12" s="15"/>
      <c r="D12" s="14"/>
      <c r="E12" s="8">
        <f>G8</f>
        <v>0</v>
      </c>
      <c r="F12" s="16"/>
      <c r="G12" s="8"/>
      <c r="H12" s="8">
        <f>E12</f>
        <v>0</v>
      </c>
    </row>
    <row r="13" spans="1:10" x14ac:dyDescent="0.25">
      <c r="A13" s="13" t="s">
        <v>20</v>
      </c>
    </row>
    <row r="14" spans="1:10" x14ac:dyDescent="0.25">
      <c r="A14" s="14" t="s">
        <v>88</v>
      </c>
      <c r="B14" s="14" t="s">
        <v>69</v>
      </c>
      <c r="C14" s="15">
        <v>0.35549999999999998</v>
      </c>
      <c r="D14" s="14">
        <v>140</v>
      </c>
      <c r="E14" s="8">
        <f>ROUND(C14*D14,2)</f>
        <v>49.77</v>
      </c>
      <c r="F14" s="16">
        <v>0</v>
      </c>
      <c r="G14" s="8">
        <f>ROUND(E14*F14,2)</f>
        <v>0</v>
      </c>
      <c r="H14" s="8">
        <f>ROUND(E14-G14,2)</f>
        <v>49.77</v>
      </c>
      <c r="I14" s="8"/>
    </row>
    <row r="15" spans="1:10" x14ac:dyDescent="0.25">
      <c r="A15" s="13" t="s">
        <v>41</v>
      </c>
    </row>
    <row r="16" spans="1:10" ht="17.25" x14ac:dyDescent="0.25">
      <c r="A16" s="14" t="s">
        <v>84</v>
      </c>
      <c r="B16" s="14" t="s">
        <v>14</v>
      </c>
      <c r="C16" s="15">
        <v>8</v>
      </c>
      <c r="D16" s="14">
        <v>5</v>
      </c>
      <c r="E16" s="8">
        <f>ROUND(C16*D16,2)</f>
        <v>40</v>
      </c>
      <c r="F16" s="16">
        <v>0</v>
      </c>
      <c r="G16" s="8">
        <f>ROUND(E16*F16,2)</f>
        <v>0</v>
      </c>
      <c r="H16" s="8">
        <f>ROUND(E16-G16,2)</f>
        <v>40</v>
      </c>
      <c r="I16" s="8"/>
      <c r="J16" s="17"/>
    </row>
    <row r="17" spans="1:10" ht="17.25" x14ac:dyDescent="0.25">
      <c r="A17" s="14" t="s">
        <v>121</v>
      </c>
      <c r="B17" s="14" t="s">
        <v>14</v>
      </c>
      <c r="C17" s="15">
        <v>8.5</v>
      </c>
      <c r="D17" s="14">
        <v>2</v>
      </c>
      <c r="E17" s="8">
        <f>ROUND(C17*D17,2)</f>
        <v>17</v>
      </c>
      <c r="F17" s="16">
        <v>0</v>
      </c>
      <c r="G17" s="8">
        <f>ROUND(E17*F17,2)</f>
        <v>0</v>
      </c>
      <c r="H17" s="8">
        <f>ROUND(E17-G17,2)</f>
        <v>17</v>
      </c>
      <c r="I17" s="8"/>
      <c r="J17" s="17"/>
    </row>
    <row r="18" spans="1:10" ht="17.25" x14ac:dyDescent="0.25">
      <c r="A18" s="14" t="s">
        <v>120</v>
      </c>
      <c r="B18" s="14" t="s">
        <v>40</v>
      </c>
      <c r="C18" s="24">
        <v>8.5000000000000006E-2</v>
      </c>
      <c r="D18" s="14">
        <v>0</v>
      </c>
      <c r="E18" s="8">
        <f>ROUND(C18*D18,2)</f>
        <v>0</v>
      </c>
      <c r="F18" s="16">
        <v>0</v>
      </c>
      <c r="G18" s="8">
        <f>ROUND(E18*F18,2)</f>
        <v>0</v>
      </c>
      <c r="H18" s="8">
        <f>ROUND(E18-G18,2)</f>
        <v>0</v>
      </c>
      <c r="I18" s="8"/>
      <c r="J18" s="30">
        <f>SUM(H16:H18)</f>
        <v>57</v>
      </c>
    </row>
    <row r="19" spans="1:10" x14ac:dyDescent="0.25">
      <c r="A19" s="13" t="s">
        <v>15</v>
      </c>
    </row>
    <row r="20" spans="1:10" ht="17.25" x14ac:dyDescent="0.25">
      <c r="A20" s="14" t="s">
        <v>68</v>
      </c>
      <c r="B20" s="14" t="s">
        <v>40</v>
      </c>
      <c r="C20" s="15">
        <f>700/2000</f>
        <v>0.35</v>
      </c>
      <c r="D20" s="14">
        <v>90</v>
      </c>
      <c r="E20" s="8">
        <f>ROUND(C20*D20,2)</f>
        <v>31.5</v>
      </c>
      <c r="F20" s="16">
        <v>0</v>
      </c>
      <c r="G20" s="8">
        <f>ROUND(E20*F20,2)</f>
        <v>0</v>
      </c>
      <c r="H20" s="8">
        <f>ROUND(E20-G20,2)</f>
        <v>31.5</v>
      </c>
      <c r="I20" s="8"/>
    </row>
    <row r="21" spans="1:10" ht="17.25" x14ac:dyDescent="0.25">
      <c r="A21" s="14" t="s">
        <v>43</v>
      </c>
      <c r="B21" s="14" t="s">
        <v>40</v>
      </c>
      <c r="C21" s="15">
        <f>500/2000</f>
        <v>0.25</v>
      </c>
      <c r="D21" s="14">
        <v>100</v>
      </c>
      <c r="E21" s="8">
        <f>ROUND(C21*D21,2)</f>
        <v>25</v>
      </c>
      <c r="F21" s="16">
        <v>0</v>
      </c>
      <c r="G21" s="8">
        <f>ROUND(E21*F21,2)</f>
        <v>0</v>
      </c>
      <c r="H21" s="8">
        <f>ROUND(E21-G21,2)</f>
        <v>25</v>
      </c>
      <c r="I21" s="8"/>
    </row>
    <row r="22" spans="1:10" ht="17.25" x14ac:dyDescent="0.25">
      <c r="A22" s="14" t="s">
        <v>119</v>
      </c>
      <c r="B22" s="14" t="s">
        <v>40</v>
      </c>
      <c r="C22" s="15">
        <f>500/2000</f>
        <v>0.25</v>
      </c>
      <c r="D22" s="14">
        <v>0</v>
      </c>
      <c r="E22" s="8">
        <f>ROUND(C22*D22,2)</f>
        <v>0</v>
      </c>
      <c r="F22" s="16">
        <v>0</v>
      </c>
      <c r="G22" s="8">
        <f>ROUND(E22*F22,2)</f>
        <v>0</v>
      </c>
      <c r="H22" s="8">
        <f>ROUND(E22-G22,2)</f>
        <v>0</v>
      </c>
      <c r="I22" s="8"/>
      <c r="J22" s="30">
        <f>SUM(H20:H22)</f>
        <v>56.5</v>
      </c>
    </row>
    <row r="23" spans="1:10" x14ac:dyDescent="0.25">
      <c r="A23" s="13" t="s">
        <v>18</v>
      </c>
    </row>
    <row r="24" spans="1:10" ht="17.25" x14ac:dyDescent="0.25">
      <c r="A24" s="14" t="s">
        <v>42</v>
      </c>
      <c r="B24" s="14" t="s">
        <v>17</v>
      </c>
      <c r="C24" s="15">
        <v>0.34</v>
      </c>
      <c r="D24" s="14">
        <v>32</v>
      </c>
      <c r="E24" s="8">
        <f t="shared" ref="E24:E32" si="0">ROUND(C24*D24,2)</f>
        <v>10.88</v>
      </c>
      <c r="F24" s="16">
        <v>0</v>
      </c>
      <c r="G24" s="8">
        <f t="shared" ref="G24:G32" si="1">ROUND(E24*F24,2)</f>
        <v>0</v>
      </c>
      <c r="H24" s="8">
        <f t="shared" ref="H24:H32" si="2">ROUND(E24-G24,2)</f>
        <v>10.88</v>
      </c>
      <c r="I24" s="8"/>
    </row>
    <row r="25" spans="1:10" ht="17.25" x14ac:dyDescent="0.25">
      <c r="A25" s="14" t="s">
        <v>83</v>
      </c>
      <c r="B25" s="14" t="s">
        <v>17</v>
      </c>
      <c r="C25" s="15">
        <v>0.21</v>
      </c>
      <c r="D25" s="14">
        <v>32</v>
      </c>
      <c r="E25" s="8">
        <f t="shared" si="0"/>
        <v>6.72</v>
      </c>
      <c r="F25" s="16">
        <v>0</v>
      </c>
      <c r="G25" s="8">
        <f t="shared" si="1"/>
        <v>0</v>
      </c>
      <c r="H25" s="8">
        <f t="shared" si="2"/>
        <v>6.72</v>
      </c>
      <c r="I25" s="8"/>
    </row>
    <row r="26" spans="1:10" ht="17.25" x14ac:dyDescent="0.25">
      <c r="A26" s="14" t="s">
        <v>102</v>
      </c>
      <c r="B26" s="14" t="s">
        <v>72</v>
      </c>
      <c r="C26" s="15">
        <v>23.5</v>
      </c>
      <c r="D26" s="14">
        <v>1</v>
      </c>
      <c r="E26" s="8">
        <f t="shared" si="0"/>
        <v>23.5</v>
      </c>
      <c r="F26" s="16">
        <v>0</v>
      </c>
      <c r="G26" s="8">
        <f t="shared" si="1"/>
        <v>0</v>
      </c>
      <c r="H26" s="8">
        <f t="shared" si="2"/>
        <v>23.5</v>
      </c>
      <c r="I26" s="8"/>
    </row>
    <row r="27" spans="1:10" ht="17.25" x14ac:dyDescent="0.25">
      <c r="A27" s="14" t="s">
        <v>114</v>
      </c>
      <c r="B27" s="14" t="s">
        <v>17</v>
      </c>
      <c r="C27" s="15">
        <v>0.37</v>
      </c>
      <c r="D27" s="14">
        <v>32</v>
      </c>
      <c r="E27" s="8">
        <f t="shared" si="0"/>
        <v>11.84</v>
      </c>
      <c r="F27" s="16">
        <v>0</v>
      </c>
      <c r="G27" s="8">
        <f t="shared" si="1"/>
        <v>0</v>
      </c>
      <c r="H27" s="8">
        <f t="shared" si="2"/>
        <v>11.84</v>
      </c>
      <c r="I27" s="8"/>
    </row>
    <row r="28" spans="1:10" ht="17.25" x14ac:dyDescent="0.25">
      <c r="A28" s="14" t="s">
        <v>115</v>
      </c>
      <c r="B28" s="14" t="s">
        <v>17</v>
      </c>
      <c r="C28" s="15">
        <v>0.34</v>
      </c>
      <c r="D28" s="14">
        <v>32</v>
      </c>
      <c r="E28" s="8">
        <f t="shared" si="0"/>
        <v>10.88</v>
      </c>
      <c r="F28" s="16">
        <v>0</v>
      </c>
      <c r="G28" s="8">
        <f t="shared" si="1"/>
        <v>0</v>
      </c>
      <c r="H28" s="8">
        <f t="shared" si="2"/>
        <v>10.88</v>
      </c>
      <c r="I28" s="8"/>
    </row>
    <row r="29" spans="1:10" ht="17.25" x14ac:dyDescent="0.25">
      <c r="A29" s="14" t="s">
        <v>116</v>
      </c>
      <c r="B29" s="14" t="s">
        <v>17</v>
      </c>
      <c r="C29" s="15">
        <v>0.42</v>
      </c>
      <c r="D29" s="14">
        <v>32</v>
      </c>
      <c r="E29" s="8">
        <f t="shared" si="0"/>
        <v>13.44</v>
      </c>
      <c r="F29" s="16">
        <v>0</v>
      </c>
      <c r="G29" s="8">
        <f t="shared" si="1"/>
        <v>0</v>
      </c>
      <c r="H29" s="8">
        <f t="shared" si="2"/>
        <v>13.44</v>
      </c>
      <c r="I29" s="8"/>
    </row>
    <row r="30" spans="1:10" ht="17.25" x14ac:dyDescent="0.25">
      <c r="A30" s="14" t="s">
        <v>117</v>
      </c>
      <c r="B30" s="14" t="s">
        <v>17</v>
      </c>
      <c r="C30" s="15">
        <v>6.2</v>
      </c>
      <c r="D30" s="14">
        <v>3.5</v>
      </c>
      <c r="E30" s="8">
        <f t="shared" si="0"/>
        <v>21.7</v>
      </c>
      <c r="F30" s="16">
        <v>0</v>
      </c>
      <c r="G30" s="8">
        <f t="shared" si="1"/>
        <v>0</v>
      </c>
      <c r="H30" s="8">
        <f t="shared" si="2"/>
        <v>21.7</v>
      </c>
      <c r="I30" s="8"/>
    </row>
    <row r="31" spans="1:10" ht="17.25" x14ac:dyDescent="0.25">
      <c r="A31" s="14" t="s">
        <v>108</v>
      </c>
      <c r="B31" s="14" t="s">
        <v>17</v>
      </c>
      <c r="C31" s="15">
        <v>0.42</v>
      </c>
      <c r="D31" s="14">
        <v>32</v>
      </c>
      <c r="E31" s="8">
        <f t="shared" si="0"/>
        <v>13.44</v>
      </c>
      <c r="F31" s="16">
        <v>0</v>
      </c>
      <c r="G31" s="8">
        <f t="shared" si="1"/>
        <v>0</v>
      </c>
      <c r="H31" s="8">
        <f t="shared" si="2"/>
        <v>13.44</v>
      </c>
      <c r="I31" s="8"/>
    </row>
    <row r="32" spans="1:10" ht="17.25" x14ac:dyDescent="0.25">
      <c r="A32" s="14" t="s">
        <v>109</v>
      </c>
      <c r="B32" s="14" t="s">
        <v>17</v>
      </c>
      <c r="C32" s="15">
        <v>0.76</v>
      </c>
      <c r="D32" s="14">
        <v>32</v>
      </c>
      <c r="E32" s="8">
        <f t="shared" si="0"/>
        <v>24.32</v>
      </c>
      <c r="F32" s="16">
        <v>0</v>
      </c>
      <c r="G32" s="8">
        <f t="shared" si="1"/>
        <v>0</v>
      </c>
      <c r="H32" s="8">
        <f t="shared" si="2"/>
        <v>24.32</v>
      </c>
      <c r="I32" s="8"/>
      <c r="J32" s="30">
        <f>SUM(H23:H32)</f>
        <v>136.72</v>
      </c>
    </row>
    <row r="33" spans="1:10" x14ac:dyDescent="0.25">
      <c r="A33" s="13" t="s">
        <v>19</v>
      </c>
    </row>
    <row r="34" spans="1:10" ht="17.25" x14ac:dyDescent="0.25">
      <c r="A34" s="14" t="s">
        <v>103</v>
      </c>
      <c r="B34" s="14" t="s">
        <v>17</v>
      </c>
      <c r="C34" s="15">
        <v>2.75</v>
      </c>
      <c r="D34" s="14">
        <v>9</v>
      </c>
      <c r="E34" s="8">
        <f>ROUND(C34*D34,2)</f>
        <v>24.75</v>
      </c>
      <c r="F34" s="16">
        <v>0</v>
      </c>
      <c r="G34" s="8">
        <f>ROUND(E34*F34,2)</f>
        <v>0</v>
      </c>
      <c r="H34" s="8">
        <f>ROUND(E34-G34,2)</f>
        <v>24.75</v>
      </c>
      <c r="I34" s="8"/>
      <c r="J34" s="30">
        <f>SUM(H24:H32)+(H34)</f>
        <v>161.47</v>
      </c>
    </row>
    <row r="35" spans="1:10" x14ac:dyDescent="0.25">
      <c r="A35" s="13" t="s">
        <v>16</v>
      </c>
    </row>
    <row r="36" spans="1:10" ht="17.25" x14ac:dyDescent="0.25">
      <c r="A36" s="14" t="s">
        <v>118</v>
      </c>
      <c r="B36" s="14" t="s">
        <v>17</v>
      </c>
      <c r="C36" s="15">
        <v>3.05</v>
      </c>
      <c r="D36" s="14">
        <v>10</v>
      </c>
      <c r="E36" s="8">
        <f>ROUND(C36*D36,2)</f>
        <v>30.5</v>
      </c>
      <c r="F36" s="16">
        <v>0</v>
      </c>
      <c r="G36" s="8">
        <f>ROUND(E36*F36,2)</f>
        <v>0</v>
      </c>
      <c r="H36" s="8">
        <f>ROUND(E36-G36,2)</f>
        <v>30.5</v>
      </c>
      <c r="J36" s="30">
        <f>J34+H36</f>
        <v>191.97</v>
      </c>
    </row>
    <row r="37" spans="1:10" x14ac:dyDescent="0.25">
      <c r="A37" s="13" t="s">
        <v>21</v>
      </c>
    </row>
    <row r="38" spans="1:10" x14ac:dyDescent="0.25">
      <c r="A38" s="13" t="s">
        <v>22</v>
      </c>
    </row>
    <row r="39" spans="1:10" x14ac:dyDescent="0.25">
      <c r="A39" s="14" t="s">
        <v>104</v>
      </c>
      <c r="B39" s="14" t="s">
        <v>10</v>
      </c>
      <c r="C39" s="15">
        <v>0.27</v>
      </c>
      <c r="D39" s="14">
        <v>60</v>
      </c>
      <c r="E39" s="8">
        <f>ROUND(C39*D39,2)</f>
        <v>16.2</v>
      </c>
      <c r="F39" s="16">
        <v>0</v>
      </c>
      <c r="G39" s="8">
        <f>ROUND(E39*F39,2)</f>
        <v>0</v>
      </c>
      <c r="H39" s="8">
        <f>ROUND(E39-G39,2)</f>
        <v>16.2</v>
      </c>
      <c r="I39" s="8"/>
    </row>
    <row r="40" spans="1:10" x14ac:dyDescent="0.25">
      <c r="A40" s="13" t="s">
        <v>23</v>
      </c>
    </row>
    <row r="41" spans="1:10" x14ac:dyDescent="0.25">
      <c r="A41" s="13" t="s">
        <v>70</v>
      </c>
    </row>
    <row r="42" spans="1:10" x14ac:dyDescent="0.25">
      <c r="A42" s="14" t="s">
        <v>71</v>
      </c>
      <c r="B42" s="14" t="s">
        <v>24</v>
      </c>
      <c r="C42" s="15">
        <v>3.88</v>
      </c>
      <c r="D42" s="14">
        <v>1</v>
      </c>
      <c r="E42" s="8">
        <f>ROUND(C42*D42,2)</f>
        <v>3.88</v>
      </c>
      <c r="F42" s="16">
        <v>0</v>
      </c>
      <c r="G42" s="8">
        <f>ROUND(E42*F42,2)</f>
        <v>0</v>
      </c>
      <c r="H42" s="8">
        <f>ROUND(E42-G42,2)</f>
        <v>3.88</v>
      </c>
      <c r="I42" s="8"/>
    </row>
    <row r="43" spans="1:10" x14ac:dyDescent="0.25">
      <c r="A43" s="13" t="s">
        <v>44</v>
      </c>
    </row>
    <row r="44" spans="1:10" x14ac:dyDescent="0.25">
      <c r="A44" s="14" t="s">
        <v>105</v>
      </c>
      <c r="B44" s="14" t="s">
        <v>24</v>
      </c>
      <c r="C44" s="15">
        <v>7</v>
      </c>
      <c r="D44" s="14">
        <v>1</v>
      </c>
      <c r="E44" s="8">
        <f>ROUND(C44*D44,2)</f>
        <v>7</v>
      </c>
      <c r="F44" s="16">
        <v>0</v>
      </c>
      <c r="G44" s="8">
        <f>ROUND(E44*F44,2)</f>
        <v>0</v>
      </c>
      <c r="H44" s="8">
        <f>ROUND(E44-G44,2)</f>
        <v>7</v>
      </c>
      <c r="I44" s="8"/>
    </row>
    <row r="45" spans="1:10" x14ac:dyDescent="0.25">
      <c r="A45" s="13" t="s">
        <v>61</v>
      </c>
      <c r="I45" s="8"/>
    </row>
    <row r="46" spans="1:10" x14ac:dyDescent="0.25">
      <c r="A46" s="14" t="s">
        <v>106</v>
      </c>
      <c r="B46" s="14" t="s">
        <v>24</v>
      </c>
      <c r="C46" s="15">
        <v>4.8</v>
      </c>
      <c r="D46" s="14">
        <v>1</v>
      </c>
      <c r="E46" s="8">
        <f>ROUND(C46*D46,2)</f>
        <v>4.8</v>
      </c>
      <c r="F46" s="16">
        <v>0</v>
      </c>
      <c r="G46" s="8">
        <f>ROUND(E46*F46,2)</f>
        <v>0</v>
      </c>
      <c r="H46" s="8">
        <f>ROUND(E46-G46,2)</f>
        <v>4.8</v>
      </c>
      <c r="I46" s="8"/>
    </row>
    <row r="47" spans="1:10" x14ac:dyDescent="0.25">
      <c r="A47" s="13" t="s">
        <v>25</v>
      </c>
    </row>
    <row r="48" spans="1:10" x14ac:dyDescent="0.25">
      <c r="A48" s="14" t="s">
        <v>26</v>
      </c>
      <c r="B48" s="14" t="s">
        <v>27</v>
      </c>
      <c r="C48" s="15">
        <v>16.54</v>
      </c>
      <c r="D48" s="25">
        <v>0.36009999999999998</v>
      </c>
      <c r="E48" s="8">
        <f>ROUND(C48*D48,2)</f>
        <v>5.96</v>
      </c>
      <c r="F48" s="16">
        <v>0</v>
      </c>
      <c r="G48" s="8">
        <f>ROUND(E48*F48,2)</f>
        <v>0</v>
      </c>
      <c r="H48" s="8">
        <f>ROUND(E48-G48,2)</f>
        <v>5.96</v>
      </c>
      <c r="I48" s="8"/>
    </row>
    <row r="49" spans="1:10" x14ac:dyDescent="0.25">
      <c r="A49" s="14" t="s">
        <v>28</v>
      </c>
      <c r="B49" s="14" t="s">
        <v>27</v>
      </c>
      <c r="C49" s="15">
        <v>16.54</v>
      </c>
      <c r="D49" s="25">
        <v>8.5099999999999995E-2</v>
      </c>
      <c r="E49" s="8">
        <f>ROUND(C49*D49,2)</f>
        <v>1.41</v>
      </c>
      <c r="F49" s="16">
        <v>0</v>
      </c>
      <c r="G49" s="8">
        <f>ROUND(E49*F49,2)</f>
        <v>0</v>
      </c>
      <c r="H49" s="8">
        <f>ROUND(E49-G49,2)</f>
        <v>1.41</v>
      </c>
      <c r="I49" s="8"/>
    </row>
    <row r="50" spans="1:10" x14ac:dyDescent="0.25">
      <c r="A50" s="13" t="s">
        <v>64</v>
      </c>
      <c r="B50" s="14"/>
      <c r="C50" s="15"/>
      <c r="D50" s="14"/>
      <c r="F50" s="16"/>
      <c r="G50" s="8"/>
      <c r="H50" s="8"/>
      <c r="I50" s="8"/>
    </row>
    <row r="51" spans="1:10" x14ac:dyDescent="0.25">
      <c r="A51" s="14" t="s">
        <v>29</v>
      </c>
      <c r="B51" s="14" t="s">
        <v>27</v>
      </c>
      <c r="C51" s="15">
        <v>13.5</v>
      </c>
      <c r="D51" s="14">
        <v>0.36249999999999999</v>
      </c>
      <c r="E51" s="8">
        <f>ROUND(C51*D51,2)</f>
        <v>4.8899999999999997</v>
      </c>
      <c r="F51" s="16">
        <v>0</v>
      </c>
      <c r="G51" s="8">
        <f>ROUND(E51*F51,2)</f>
        <v>0</v>
      </c>
      <c r="H51" s="8">
        <f>ROUND(E51-G51,2)</f>
        <v>4.8899999999999997</v>
      </c>
      <c r="I51" s="8"/>
    </row>
    <row r="52" spans="1:10" x14ac:dyDescent="0.25">
      <c r="A52" s="13" t="s">
        <v>30</v>
      </c>
      <c r="I52" s="8"/>
    </row>
    <row r="53" spans="1:10" x14ac:dyDescent="0.25">
      <c r="A53" s="14" t="s">
        <v>26</v>
      </c>
      <c r="B53" s="14" t="s">
        <v>31</v>
      </c>
      <c r="C53" s="15">
        <v>3.65</v>
      </c>
      <c r="D53" s="26">
        <v>3.488</v>
      </c>
      <c r="E53" s="8">
        <f>ROUND(C53*D53,2)</f>
        <v>12.73</v>
      </c>
      <c r="F53" s="16">
        <v>0</v>
      </c>
      <c r="G53" s="8">
        <f>ROUND(E53*F53,2)</f>
        <v>0</v>
      </c>
      <c r="H53" s="8">
        <f>ROUND(E53-G53,2)</f>
        <v>12.73</v>
      </c>
      <c r="I53" s="8"/>
    </row>
    <row r="54" spans="1:10" x14ac:dyDescent="0.25">
      <c r="A54" s="14" t="s">
        <v>28</v>
      </c>
      <c r="B54" s="14" t="s">
        <v>31</v>
      </c>
      <c r="C54" s="15">
        <v>3.65</v>
      </c>
      <c r="D54" s="26">
        <v>2.0270000000000001</v>
      </c>
      <c r="E54" s="8">
        <f>ROUND(C54*D54,2)</f>
        <v>7.4</v>
      </c>
      <c r="F54" s="16">
        <v>0</v>
      </c>
      <c r="G54" s="8">
        <f>ROUND(E54*F54,2)</f>
        <v>0</v>
      </c>
      <c r="H54" s="8">
        <f>ROUND(E54-G54,2)</f>
        <v>7.4</v>
      </c>
    </row>
    <row r="55" spans="1:10" x14ac:dyDescent="0.25">
      <c r="A55" s="14" t="s">
        <v>73</v>
      </c>
      <c r="B55" s="14" t="s">
        <v>31</v>
      </c>
      <c r="C55" s="15">
        <v>3.65</v>
      </c>
      <c r="D55" s="31">
        <f>51.73/3.65</f>
        <v>14.172602739726027</v>
      </c>
      <c r="E55" s="8">
        <f>ROUND(C55*D55,2)</f>
        <v>51.73</v>
      </c>
      <c r="F55" s="16">
        <v>0</v>
      </c>
      <c r="G55" s="8">
        <f>ROUND(E55*F55,2)</f>
        <v>0</v>
      </c>
      <c r="H55" s="8">
        <f>ROUND(E55-G55,2)</f>
        <v>51.73</v>
      </c>
      <c r="I55" s="8"/>
      <c r="J55" s="30">
        <f>SUM(H53:H55)</f>
        <v>71.86</v>
      </c>
    </row>
    <row r="56" spans="1:10" x14ac:dyDescent="0.25">
      <c r="A56" s="13" t="s">
        <v>32</v>
      </c>
      <c r="I56" s="8"/>
    </row>
    <row r="57" spans="1:10" x14ac:dyDescent="0.25">
      <c r="A57" s="14" t="s">
        <v>66</v>
      </c>
      <c r="B57" s="14" t="s">
        <v>24</v>
      </c>
      <c r="C57" s="15">
        <v>7.65</v>
      </c>
      <c r="D57" s="14">
        <v>1</v>
      </c>
      <c r="E57" s="8">
        <f>ROUND(C57*D57,2)</f>
        <v>7.65</v>
      </c>
      <c r="F57" s="16">
        <v>0</v>
      </c>
      <c r="G57" s="8">
        <f>ROUND(E57*F57,2)</f>
        <v>0</v>
      </c>
      <c r="H57" s="8">
        <f t="shared" ref="H57:H62" si="3">ROUND(E57-G57,2)</f>
        <v>7.65</v>
      </c>
      <c r="I57" s="8"/>
    </row>
    <row r="58" spans="1:10" x14ac:dyDescent="0.25">
      <c r="A58" s="14" t="s">
        <v>28</v>
      </c>
      <c r="B58" s="14" t="s">
        <v>24</v>
      </c>
      <c r="C58" s="15">
        <v>7.55</v>
      </c>
      <c r="D58" s="14">
        <v>1</v>
      </c>
      <c r="E58" s="8">
        <f>ROUND(C58*D58,2)</f>
        <v>7.55</v>
      </c>
      <c r="F58" s="16">
        <v>0</v>
      </c>
      <c r="G58" s="8">
        <f>ROUND(E58*F58,2)</f>
        <v>0</v>
      </c>
      <c r="H58" s="8">
        <f t="shared" si="3"/>
        <v>7.55</v>
      </c>
      <c r="I58" s="19"/>
    </row>
    <row r="59" spans="1:10" x14ac:dyDescent="0.25">
      <c r="A59" s="14" t="s">
        <v>73</v>
      </c>
      <c r="B59" s="14" t="s">
        <v>24</v>
      </c>
      <c r="C59" s="15">
        <v>0.26</v>
      </c>
      <c r="D59" s="14">
        <v>12</v>
      </c>
      <c r="E59" s="8">
        <f>ROUND(C59*D59,2)</f>
        <v>3.12</v>
      </c>
      <c r="F59" s="16">
        <v>0</v>
      </c>
      <c r="G59" s="8">
        <f>ROUND(E59*F59,2)</f>
        <v>0</v>
      </c>
      <c r="H59" s="8">
        <f t="shared" si="3"/>
        <v>3.12</v>
      </c>
      <c r="I59" s="12"/>
      <c r="J59" s="30">
        <f>SUM(H57:H59)</f>
        <v>18.32</v>
      </c>
    </row>
    <row r="60" spans="1:10" ht="15" customHeight="1" x14ac:dyDescent="0.25">
      <c r="A60" s="9" t="s">
        <v>33</v>
      </c>
      <c r="B60" s="9" t="s">
        <v>24</v>
      </c>
      <c r="C60" s="10">
        <v>21.99</v>
      </c>
      <c r="D60" s="9">
        <v>1</v>
      </c>
      <c r="E60" s="2">
        <f>ROUND(C60*D60,2)</f>
        <v>21.99</v>
      </c>
      <c r="F60" s="11">
        <v>0</v>
      </c>
      <c r="G60" s="2">
        <f>ROUND(E60*F60,2)</f>
        <v>0</v>
      </c>
      <c r="H60" s="2">
        <f t="shared" si="3"/>
        <v>21.99</v>
      </c>
      <c r="I60" s="12"/>
    </row>
    <row r="61" spans="1:10" x14ac:dyDescent="0.25">
      <c r="A61" s="7" t="s">
        <v>34</v>
      </c>
      <c r="E61" s="8">
        <f>SUM(E14:E60)</f>
        <v>511.55</v>
      </c>
      <c r="G61" s="12">
        <f>SUM(G16:G60)</f>
        <v>0</v>
      </c>
      <c r="H61" s="12">
        <f t="shared" si="3"/>
        <v>511.55</v>
      </c>
    </row>
    <row r="62" spans="1:10" x14ac:dyDescent="0.25">
      <c r="A62" s="7" t="s">
        <v>35</v>
      </c>
      <c r="E62" s="8">
        <f>+E8-E61</f>
        <v>250.45</v>
      </c>
      <c r="G62" s="12">
        <f>+G8-G61</f>
        <v>0</v>
      </c>
      <c r="H62" s="12">
        <f t="shared" si="3"/>
        <v>250.45</v>
      </c>
    </row>
    <row r="63" spans="1:10" ht="6.75" customHeight="1" x14ac:dyDescent="0.25">
      <c r="A63" t="s">
        <v>12</v>
      </c>
      <c r="I63" s="8"/>
    </row>
    <row r="64" spans="1:10" x14ac:dyDescent="0.25">
      <c r="A64" s="7" t="s">
        <v>36</v>
      </c>
      <c r="I64" s="8"/>
    </row>
    <row r="65" spans="1:9" x14ac:dyDescent="0.25">
      <c r="A65" s="14" t="s">
        <v>45</v>
      </c>
      <c r="B65" s="14" t="s">
        <v>24</v>
      </c>
      <c r="C65" s="15">
        <v>28.28</v>
      </c>
      <c r="D65" s="14">
        <v>1</v>
      </c>
      <c r="E65" s="8">
        <f>ROUND(C65*D65,2)</f>
        <v>28.28</v>
      </c>
      <c r="F65" s="16">
        <v>0</v>
      </c>
      <c r="G65" s="8">
        <f>ROUND(E65*F65,2)</f>
        <v>0</v>
      </c>
      <c r="H65" s="8">
        <f t="shared" ref="H65:H70" si="4">ROUND(E65-G65,2)</f>
        <v>28.28</v>
      </c>
      <c r="I65" s="19"/>
    </row>
    <row r="66" spans="1:9" x14ac:dyDescent="0.25">
      <c r="A66" s="14" t="s">
        <v>28</v>
      </c>
      <c r="B66" s="14" t="s">
        <v>24</v>
      </c>
      <c r="C66" s="15">
        <v>31.76</v>
      </c>
      <c r="D66" s="14">
        <v>1</v>
      </c>
      <c r="E66" s="8">
        <f>ROUND(C66*D66,2)</f>
        <v>31.76</v>
      </c>
      <c r="F66" s="16">
        <v>0</v>
      </c>
      <c r="G66" s="8">
        <f>ROUND(E66*F66,2)</f>
        <v>0</v>
      </c>
      <c r="H66" s="8">
        <f t="shared" si="4"/>
        <v>31.76</v>
      </c>
      <c r="I66" s="12"/>
    </row>
    <row r="67" spans="1:9" x14ac:dyDescent="0.25">
      <c r="A67" s="9" t="s">
        <v>73</v>
      </c>
      <c r="B67" s="9" t="s">
        <v>24</v>
      </c>
      <c r="C67" s="10">
        <v>26.33</v>
      </c>
      <c r="D67" s="9">
        <v>1</v>
      </c>
      <c r="E67" s="2">
        <f>ROUND(C67*D67,2)</f>
        <v>26.33</v>
      </c>
      <c r="F67" s="11">
        <v>0</v>
      </c>
      <c r="G67" s="2">
        <f>ROUND(E67*F67,2)</f>
        <v>0</v>
      </c>
      <c r="H67" s="2">
        <f t="shared" si="4"/>
        <v>26.33</v>
      </c>
      <c r="I67" s="12"/>
    </row>
    <row r="68" spans="1:9" x14ac:dyDescent="0.25">
      <c r="A68" s="7" t="s">
        <v>37</v>
      </c>
      <c r="E68" s="8">
        <f>SUM(E65:E67)</f>
        <v>86.37</v>
      </c>
      <c r="G68" s="12">
        <f>SUM(G65:G67)</f>
        <v>0</v>
      </c>
      <c r="H68" s="12">
        <f t="shared" si="4"/>
        <v>86.37</v>
      </c>
      <c r="I68" s="12"/>
    </row>
    <row r="69" spans="1:9" x14ac:dyDescent="0.25">
      <c r="A69" s="7" t="s">
        <v>38</v>
      </c>
      <c r="E69" s="8">
        <f>+E61+E68</f>
        <v>597.92000000000007</v>
      </c>
      <c r="G69" s="12">
        <f>+G61+G68</f>
        <v>0</v>
      </c>
      <c r="H69" s="12">
        <f t="shared" si="4"/>
        <v>597.91999999999996</v>
      </c>
    </row>
    <row r="70" spans="1:9" x14ac:dyDescent="0.25">
      <c r="A70" s="7" t="s">
        <v>39</v>
      </c>
      <c r="E70" s="28">
        <f>+E8-E69</f>
        <v>164.07999999999993</v>
      </c>
      <c r="G70" s="12">
        <f>+G8-G69</f>
        <v>0</v>
      </c>
      <c r="H70" s="29">
        <f t="shared" si="4"/>
        <v>164.08</v>
      </c>
    </row>
    <row r="71" spans="1:9" ht="8.25" customHeight="1" x14ac:dyDescent="0.25">
      <c r="A71" t="s">
        <v>67</v>
      </c>
    </row>
    <row r="72" spans="1:9" x14ac:dyDescent="0.25">
      <c r="A72" s="13" t="s">
        <v>65</v>
      </c>
      <c r="B72" s="13"/>
      <c r="C72" s="27"/>
      <c r="D72" s="13"/>
      <c r="E72" s="27"/>
      <c r="F72" s="13"/>
    </row>
    <row r="73" spans="1:9" x14ac:dyDescent="0.25">
      <c r="A73" s="65" t="s">
        <v>85</v>
      </c>
      <c r="B73" s="65"/>
      <c r="C73" s="65"/>
      <c r="D73" s="65"/>
      <c r="E73" s="65"/>
      <c r="F73" s="65"/>
      <c r="G73" s="65"/>
      <c r="H73" s="65"/>
    </row>
    <row r="74" spans="1:9" x14ac:dyDescent="0.25">
      <c r="A74" s="65"/>
      <c r="B74" s="65"/>
      <c r="C74" s="65"/>
      <c r="D74" s="65"/>
      <c r="E74" s="65"/>
      <c r="F74" s="65"/>
      <c r="G74" s="65"/>
      <c r="H74" s="65"/>
    </row>
    <row r="75" spans="1:9" x14ac:dyDescent="0.25">
      <c r="A75" s="65"/>
      <c r="B75" s="65"/>
      <c r="C75" s="65"/>
      <c r="D75" s="65"/>
      <c r="E75" s="65"/>
      <c r="F75" s="65"/>
      <c r="G75" s="65"/>
      <c r="H75" s="65"/>
    </row>
    <row r="76" spans="1:9" x14ac:dyDescent="0.25">
      <c r="A76" s="7"/>
    </row>
  </sheetData>
  <mergeCells count="5">
    <mergeCell ref="A73:H75"/>
    <mergeCell ref="A1:H1"/>
    <mergeCell ref="A2:H2"/>
    <mergeCell ref="A3:H3"/>
    <mergeCell ref="F4:G4"/>
  </mergeCells>
  <pageMargins left="0.75" right="0.75" top="1" bottom="1" header="0.5" footer="0.5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E328D-7829-4BAB-B1E6-107A8B8DD460}">
  <sheetPr codeName="Sheet15"/>
  <dimension ref="A1:Z45"/>
  <sheetViews>
    <sheetView workbookViewId="0">
      <selection activeCell="E6" sqref="E6"/>
    </sheetView>
  </sheetViews>
  <sheetFormatPr defaultColWidth="8.7109375" defaultRowHeight="12.75" x14ac:dyDescent="0.2"/>
  <cols>
    <col min="1" max="1" width="23.7109375" style="21" customWidth="1"/>
    <col min="2" max="2" width="7.7109375" style="21" bestFit="1" customWidth="1"/>
    <col min="3" max="3" width="26.42578125" style="21" customWidth="1"/>
    <col min="4" max="4" width="44.28515625" style="21" bestFit="1" customWidth="1"/>
    <col min="5" max="5" width="20.7109375" style="21" bestFit="1" customWidth="1"/>
    <col min="6" max="16384" width="8.7109375" style="21"/>
  </cols>
  <sheetData>
    <row r="1" spans="1:26" ht="15.75" customHeight="1" thickBot="1" x14ac:dyDescent="0.3">
      <c r="A1" s="70"/>
      <c r="B1" s="70"/>
      <c r="C1" s="32"/>
      <c r="D1" s="3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5.75" customHeight="1" thickBot="1" x14ac:dyDescent="0.3">
      <c r="A2" s="71" t="s">
        <v>113</v>
      </c>
      <c r="B2" s="72"/>
      <c r="C2" s="72"/>
      <c r="D2" s="72"/>
      <c r="E2" s="33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3.5" customHeight="1" thickBot="1" x14ac:dyDescent="0.25">
      <c r="A3" s="34" t="s">
        <v>46</v>
      </c>
      <c r="B3" s="35" t="s">
        <v>47</v>
      </c>
      <c r="C3" s="34" t="s">
        <v>48</v>
      </c>
      <c r="D3" s="36" t="s">
        <v>110</v>
      </c>
      <c r="E3" s="36" t="s">
        <v>49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.75" customHeight="1" x14ac:dyDescent="0.2">
      <c r="A4" s="37" t="s">
        <v>89</v>
      </c>
      <c r="B4" s="38" t="s">
        <v>90</v>
      </c>
      <c r="C4" s="39" t="s">
        <v>91</v>
      </c>
      <c r="D4" s="40"/>
      <c r="E4" s="41">
        <v>7.2692337011685275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3.5" customHeight="1" x14ac:dyDescent="0.2">
      <c r="A5" s="42" t="s">
        <v>74</v>
      </c>
      <c r="B5" s="43" t="s">
        <v>75</v>
      </c>
      <c r="C5" s="44" t="s">
        <v>91</v>
      </c>
      <c r="D5" s="45"/>
      <c r="E5" s="46">
        <v>6.9268139480327227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x14ac:dyDescent="0.2">
      <c r="A6" s="47" t="s">
        <v>51</v>
      </c>
      <c r="B6" s="48"/>
      <c r="C6" s="44" t="s">
        <v>76</v>
      </c>
      <c r="D6" s="49" t="s">
        <v>92</v>
      </c>
      <c r="E6" s="46">
        <v>25.6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x14ac:dyDescent="0.2">
      <c r="A7" s="42" t="s">
        <v>74</v>
      </c>
      <c r="B7" s="43" t="s">
        <v>75</v>
      </c>
      <c r="C7" s="50" t="s">
        <v>50</v>
      </c>
      <c r="D7" s="49"/>
      <c r="E7" s="46">
        <v>6.9268139480327227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x14ac:dyDescent="0.2">
      <c r="A8" s="47" t="s">
        <v>51</v>
      </c>
      <c r="B8" s="48"/>
      <c r="C8" s="49" t="s">
        <v>52</v>
      </c>
      <c r="D8" s="49" t="s">
        <v>93</v>
      </c>
      <c r="E8" s="46">
        <v>94.35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x14ac:dyDescent="0.2">
      <c r="A9" s="42" t="s">
        <v>77</v>
      </c>
      <c r="B9" s="43" t="s">
        <v>75</v>
      </c>
      <c r="C9" s="49" t="s">
        <v>50</v>
      </c>
      <c r="D9" s="49"/>
      <c r="E9" s="46">
        <v>3.2767023186831761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x14ac:dyDescent="0.2">
      <c r="A10" s="42" t="s">
        <v>94</v>
      </c>
      <c r="B10" s="43" t="s">
        <v>75</v>
      </c>
      <c r="C10" s="49" t="s">
        <v>53</v>
      </c>
      <c r="D10" s="49" t="s">
        <v>95</v>
      </c>
      <c r="E10" s="46">
        <v>78.888666827550509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x14ac:dyDescent="0.2">
      <c r="A11" s="42" t="s">
        <v>51</v>
      </c>
      <c r="B11" s="64"/>
      <c r="C11" s="49" t="s">
        <v>55</v>
      </c>
      <c r="D11" s="49" t="s">
        <v>96</v>
      </c>
      <c r="E11" s="46">
        <v>43.34</v>
      </c>
      <c r="F11" s="20"/>
      <c r="G11" s="20"/>
      <c r="H11" s="20"/>
      <c r="I11" s="22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x14ac:dyDescent="0.2">
      <c r="A12" s="47" t="s">
        <v>51</v>
      </c>
      <c r="B12" s="48"/>
      <c r="C12" s="49" t="s">
        <v>55</v>
      </c>
      <c r="D12" s="49" t="s">
        <v>111</v>
      </c>
      <c r="E12" s="46">
        <v>54.120000000000005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x14ac:dyDescent="0.2">
      <c r="A13" s="42" t="s">
        <v>78</v>
      </c>
      <c r="B13" s="43" t="s">
        <v>75</v>
      </c>
      <c r="C13" s="49" t="s">
        <v>50</v>
      </c>
      <c r="D13" s="49"/>
      <c r="E13" s="46">
        <v>4.7156223308552327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x14ac:dyDescent="0.2">
      <c r="A14" s="42" t="s">
        <v>79</v>
      </c>
      <c r="B14" s="43"/>
      <c r="C14" s="49" t="s">
        <v>80</v>
      </c>
      <c r="D14" s="49"/>
      <c r="E14" s="46">
        <v>3.88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x14ac:dyDescent="0.2">
      <c r="A15" s="42" t="s">
        <v>51</v>
      </c>
      <c r="B15" s="64"/>
      <c r="C15" s="49" t="s">
        <v>55</v>
      </c>
      <c r="D15" s="49" t="s">
        <v>112</v>
      </c>
      <c r="E15" s="46">
        <v>45.86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x14ac:dyDescent="0.2">
      <c r="A16" s="47" t="s">
        <v>54</v>
      </c>
      <c r="B16" s="48"/>
      <c r="C16" s="49" t="s">
        <v>56</v>
      </c>
      <c r="D16" s="49" t="s">
        <v>97</v>
      </c>
      <c r="E16" s="46">
        <v>29.919999999999998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3.5" thickBot="1" x14ac:dyDescent="0.25">
      <c r="A17" s="51" t="s">
        <v>54</v>
      </c>
      <c r="B17" s="52"/>
      <c r="C17" s="53" t="s">
        <v>98</v>
      </c>
      <c r="D17" s="49" t="s">
        <v>99</v>
      </c>
      <c r="E17" s="46">
        <v>34.4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x14ac:dyDescent="0.2">
      <c r="A18" s="47" t="s">
        <v>57</v>
      </c>
      <c r="B18" s="48" t="s">
        <v>58</v>
      </c>
      <c r="C18" s="54" t="s">
        <v>59</v>
      </c>
      <c r="D18" s="55"/>
      <c r="E18" s="56">
        <v>19.864776442959776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x14ac:dyDescent="0.2">
      <c r="A19" s="47" t="s">
        <v>100</v>
      </c>
      <c r="B19" s="48" t="s">
        <v>101</v>
      </c>
      <c r="C19" s="54" t="s">
        <v>59</v>
      </c>
      <c r="D19" s="57"/>
      <c r="E19" s="58">
        <v>2.1145772554998725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3.5" thickBot="1" x14ac:dyDescent="0.25">
      <c r="A20" s="59" t="s">
        <v>81</v>
      </c>
      <c r="B20" s="60"/>
      <c r="C20" s="53" t="s">
        <v>59</v>
      </c>
      <c r="D20" s="61"/>
      <c r="E20" s="62">
        <v>7.3807017801483923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x14ac:dyDescent="0.2">
      <c r="A21" s="23" t="s">
        <v>60</v>
      </c>
      <c r="B21" s="48"/>
      <c r="C21" s="63"/>
      <c r="D21" s="48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x14ac:dyDescent="0.2">
      <c r="A22" s="48"/>
      <c r="B22" s="48"/>
      <c r="C22" s="63"/>
      <c r="D22" s="48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x14ac:dyDescent="0.2">
      <c r="A23" s="48"/>
      <c r="B23" s="48"/>
      <c r="C23" s="63"/>
      <c r="D23" s="48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</sheetData>
  <mergeCells count="2">
    <mergeCell ref="A1:B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Field_Activities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Breana Jordan Watkins</dc:creator>
  <cp:lastModifiedBy>Breana Jordan Watkins</cp:lastModifiedBy>
  <dcterms:created xsi:type="dcterms:W3CDTF">2023-11-06T09:45:52Z</dcterms:created>
  <dcterms:modified xsi:type="dcterms:W3CDTF">2023-12-14T20:22:48Z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2023-11-06T12:29:23Z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edd7066e-bf0c-47eb-afa9-1a2c29fc759b</vt:lpwstr>
  </property>
  <property fmtid="{D5CDD505-2E9C-101B-9397-08002B2CF9AE}" pid="8" name="MSIP_Label_0570d0e1-5e3d-4557-a9f8-84d8494b9cc8_ContentBits">
    <vt:lpwstr>0</vt:lpwstr>
  </property>
</Properties>
</file>