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654BBEA6-68A6-48D5-A469-2443987FB383}" xr6:coauthVersionLast="47" xr6:coauthVersionMax="47" xr10:uidLastSave="{00000000-0000-0000-0000-000000000000}"/>
  <bookViews>
    <workbookView xWindow="450" yWindow="2115" windowWidth="13890" windowHeight="13230" activeTab="1" xr2:uid="{D29855A1-290D-4B7F-A9E5-99329D8F031A}"/>
  </bookViews>
  <sheets>
    <sheet name="Field Activities" sheetId="7" r:id="rId1"/>
    <sheet name="Budget" sheetId="1" r:id="rId2"/>
  </sheets>
  <externalReferences>
    <externalReference r:id="rId3"/>
  </externalReferences>
  <definedNames>
    <definedName name="_xlnm.Print_Area" localSheetId="0">'Field Activities'!$A$2:$D$17</definedName>
    <definedName name="Production" localSheetId="0">#REF!</definedName>
    <definedName name="Production">#REF!</definedName>
    <definedName name="row" localSheetId="0">#REF!</definedName>
    <definedName name="row">#REF!</definedName>
    <definedName name="same" localSheetId="0">#REF!</definedName>
    <definedName name="same">#REF!</definedName>
    <definedName name="Technology" localSheetId="0">#REF!</definedName>
    <definedName name="Technology">#REF!</definedName>
    <definedName name="Tillage" localSheetId="0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5" i="1" l="1"/>
  <c r="E31" i="1"/>
  <c r="E28" i="1"/>
  <c r="E27" i="1"/>
  <c r="G35" i="1" l="1"/>
  <c r="H35" i="1" s="1"/>
  <c r="G31" i="1"/>
  <c r="H31" i="1" s="1"/>
  <c r="G28" i="1"/>
  <c r="H28" i="1" s="1"/>
  <c r="G27" i="1"/>
  <c r="H27" i="1" s="1"/>
  <c r="E30" i="1" l="1"/>
  <c r="E29" i="1"/>
  <c r="G29" i="1" s="1"/>
  <c r="C22" i="1"/>
  <c r="C21" i="1"/>
  <c r="C20" i="1"/>
  <c r="G30" i="1" l="1"/>
  <c r="H30" i="1" s="1"/>
  <c r="H29" i="1"/>
  <c r="E45" i="1"/>
  <c r="G45" i="1" s="1"/>
  <c r="H45" i="1" l="1"/>
  <c r="E50" i="1" l="1"/>
  <c r="G50" i="1" l="1"/>
  <c r="H50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6" i="1"/>
  <c r="G66" i="1" s="1"/>
  <c r="E65" i="1"/>
  <c r="E64" i="1"/>
  <c r="G64" i="1" s="1"/>
  <c r="H64" i="1" s="1"/>
  <c r="E59" i="1"/>
  <c r="G59" i="1" s="1"/>
  <c r="H59" i="1" s="1"/>
  <c r="E58" i="1"/>
  <c r="E57" i="1"/>
  <c r="G57" i="1" s="1"/>
  <c r="E56" i="1"/>
  <c r="G56" i="1" s="1"/>
  <c r="E54" i="1"/>
  <c r="G54" i="1" s="1"/>
  <c r="H54" i="1" s="1"/>
  <c r="E53" i="1"/>
  <c r="G53" i="1" s="1"/>
  <c r="H53" i="1" s="1"/>
  <c r="E52" i="1"/>
  <c r="G52" i="1" s="1"/>
  <c r="E48" i="1"/>
  <c r="G48" i="1" s="1"/>
  <c r="H48" i="1" s="1"/>
  <c r="E47" i="1"/>
  <c r="G47" i="1" s="1"/>
  <c r="E43" i="1"/>
  <c r="G43" i="1" s="1"/>
  <c r="H43" i="1" s="1"/>
  <c r="E41" i="1"/>
  <c r="E38" i="1"/>
  <c r="E33" i="1"/>
  <c r="G33" i="1" s="1"/>
  <c r="H33" i="1" s="1"/>
  <c r="E26" i="1"/>
  <c r="E25" i="1"/>
  <c r="G25" i="1" s="1"/>
  <c r="E24" i="1"/>
  <c r="G24" i="1" s="1"/>
  <c r="H24" i="1" s="1"/>
  <c r="E22" i="1"/>
  <c r="G22" i="1" s="1"/>
  <c r="H22" i="1" s="1"/>
  <c r="E21" i="1"/>
  <c r="E20" i="1"/>
  <c r="E7" i="1"/>
  <c r="G20" i="1" l="1"/>
  <c r="H20" i="1" s="1"/>
  <c r="E60" i="1"/>
  <c r="E8" i="1"/>
  <c r="G7" i="1"/>
  <c r="G8" i="1" s="1"/>
  <c r="E12" i="1" s="1"/>
  <c r="H12" i="1" s="1"/>
  <c r="H47" i="1"/>
  <c r="H52" i="1"/>
  <c r="J54" i="1" s="1"/>
  <c r="H57" i="1"/>
  <c r="G21" i="1"/>
  <c r="H21" i="1" s="1"/>
  <c r="H25" i="1"/>
  <c r="G41" i="1"/>
  <c r="H41" i="1" s="1"/>
  <c r="H56" i="1"/>
  <c r="G58" i="1"/>
  <c r="H58" i="1" s="1"/>
  <c r="H66" i="1"/>
  <c r="E67" i="1"/>
  <c r="G26" i="1"/>
  <c r="H26" i="1" s="1"/>
  <c r="G38" i="1"/>
  <c r="H38" i="1" s="1"/>
  <c r="G65" i="1"/>
  <c r="H65" i="1" s="1"/>
  <c r="J22" i="1" l="1"/>
  <c r="J58" i="1"/>
  <c r="J33" i="1"/>
  <c r="J35" i="1" s="1"/>
  <c r="H7" i="1"/>
  <c r="G67" i="1"/>
  <c r="H67" i="1" s="1"/>
  <c r="H8" i="1"/>
  <c r="E68" i="1" l="1"/>
  <c r="G60" i="1"/>
  <c r="E61" i="1" l="1"/>
  <c r="H60" i="1"/>
  <c r="G61" i="1"/>
  <c r="G68" i="1"/>
  <c r="G69" i="1" s="1"/>
  <c r="E69" i="1"/>
  <c r="H68" i="1" l="1"/>
  <c r="H61" i="1"/>
  <c r="H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<sst xmlns="http://schemas.openxmlformats.org/spreadsheetml/2006/main" count="173" uniqueCount="121">
  <si>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</si>
  <si>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</si>
  <si>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</si>
  <si>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</si>
  <si>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</si>
  <si>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</si>
  <si>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</si>
  <si>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</si>
  <si>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</si>
  <si>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</si>
  <si>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</si>
  <si>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</si>
  <si>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</si>
  <si>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</si>
  <si>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</si>
  <si>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</si>
  <si>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</si>
  <si>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</si>
  <si>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</si>
  <si>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</si>
  <si>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</si>
  <si>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</si>
  <si>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</si>
  <si>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</si>
  <si>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</si>
  <si>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</si>
  <si>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</si>
  <si>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</si>
  <si>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</si>
  <si>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</si>
  <si>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</si>
  <si>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</si>
  <si>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</si>
  <si>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</si>
  <si>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</si>
  <si>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</si>
  <si>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</si>
  <si>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</si>
  <si>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</si>
  <si>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</si>
  <si>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</si>
  <si>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</si>
  <si>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</si>
  <si>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</si>
  <si>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</si>
  <si>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</si>
  <si>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</si>
  <si>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</si>
  <si>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</si>
  <si>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</si>
  <si>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</si>
  <si>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</si>
  <si>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</si>
  <si>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</si>
  <si>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</si>
  <si>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</si>
  <si>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</si>
  <si>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</si>
  <si>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</si>
  <si>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</si>
  <si>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</si>
  <si>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</si>
  <si>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</si>
  <si>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</si>
  <si>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</si>
  <si>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</si>
  <si>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thous</t>
  </si>
  <si>
    <t xml:space="preserve">  SUPPLIES</t>
  </si>
  <si>
    <t>Polypipe</t>
  </si>
  <si>
    <t>Furrow Irr.</t>
  </si>
  <si>
    <t>Hipper</t>
  </si>
  <si>
    <t>12 Row</t>
  </si>
  <si>
    <t>Herbicide ( Burndown)</t>
  </si>
  <si>
    <t>Do All (Seedbed Finisher)</t>
  </si>
  <si>
    <t>Irrigation Sweep</t>
  </si>
  <si>
    <t>Irrigation Polypipe Spool</t>
  </si>
  <si>
    <t xml:space="preserve"> Total Season Activities</t>
  </si>
  <si>
    <t>Grain Wagon (700 bu)</t>
  </si>
  <si>
    <t xml:space="preserve">              Estimated Costs and Returns per Acre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</si>
  <si>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</si>
  <si>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</si>
  <si>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t>**Implements assumed in use for this budget are as follows: 1 x disk; 1 x field cultivator; 1 x bedder/hipper; 1 x row crop cultivator; 1 x do-all; 1 x planter; 1 x polypipe; roll out, punch, take up</t>
  </si>
  <si>
    <t>Soybean</t>
  </si>
  <si>
    <t xml:space="preserve">               Furrow Irrigated, 12 ac-in., Arkansas, 2024</t>
  </si>
  <si>
    <t>Soybean Seed</t>
  </si>
  <si>
    <t>Disk</t>
  </si>
  <si>
    <t>32 ft.</t>
  </si>
  <si>
    <t>Fall Tillage</t>
  </si>
  <si>
    <t>90 lbs Phosphate and 100 lbs Potash</t>
  </si>
  <si>
    <t>Planter (Twin Row)</t>
  </si>
  <si>
    <t>150,000 seed</t>
  </si>
  <si>
    <t>9 oz Besiege</t>
  </si>
  <si>
    <t>Fungicide</t>
  </si>
  <si>
    <t>10 oz Quadris Top</t>
  </si>
  <si>
    <t>Head</t>
  </si>
  <si>
    <t>30 ft Flex</t>
  </si>
  <si>
    <r>
      <t>Besiege</t>
    </r>
    <r>
      <rPr>
        <vertAlign val="superscript"/>
        <sz val="11"/>
        <color rgb="FF990000"/>
        <rFont val="Calibri"/>
        <family val="2"/>
        <scheme val="minor"/>
      </rPr>
      <t>6</t>
    </r>
  </si>
  <si>
    <t>Haul Soybean</t>
  </si>
  <si>
    <t>Soybean Consultant</t>
  </si>
  <si>
    <t>Soybean Crop Insurance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</si>
  <si>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</si>
  <si>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</si>
  <si>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Quadris Top</t>
    </r>
    <r>
      <rPr>
        <vertAlign val="superscript"/>
        <sz val="11"/>
        <color rgb="FF990000"/>
        <rFont val="Calibri"/>
        <family val="2"/>
        <scheme val="minor"/>
      </rPr>
      <t>7</t>
    </r>
  </si>
  <si>
    <t>Urea (46-0-0)</t>
  </si>
  <si>
    <t>Aerial App Fert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</si>
  <si>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6,7</t>
    </r>
  </si>
  <si>
    <t>Note: Cost of production estimates are based on input prices gathered in fall 2023. These budgets are an adaptation of budgets from MSState following University of Arkansas System Recommendations.</t>
  </si>
  <si>
    <t>acre-in</t>
  </si>
  <si>
    <t xml:space="preserve">  RoundupReady2Xtend Soybean</t>
  </si>
  <si>
    <r>
      <t>Metribuzin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</si>
  <si>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Tavium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</si>
  <si>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Xtendimax</t>
    </r>
    <r>
      <rPr>
        <vertAlign val="superscript"/>
        <sz val="11"/>
        <color rgb="FF990000"/>
        <rFont val="Calibri"/>
        <family val="2"/>
        <scheme val="minor"/>
      </rPr>
      <t>4</t>
    </r>
  </si>
  <si>
    <r>
      <t>Outlook</t>
    </r>
    <r>
      <rPr>
        <vertAlign val="superscript"/>
        <sz val="11"/>
        <color rgb="FF990000"/>
        <rFont val="Calibri"/>
        <family val="2"/>
        <scheme val="minor"/>
      </rPr>
      <t>5</t>
    </r>
  </si>
  <si>
    <t>Table A-42. Soybean Field Activities, RR2Xtend, Furrow Irrigation</t>
  </si>
  <si>
    <t>RR2Xtend</t>
  </si>
  <si>
    <t>32 oz Glyphosate, 32 oz 2,4-D</t>
  </si>
  <si>
    <t>8 oz Metribuzin, 56.5 oz Tavium</t>
  </si>
  <si>
    <t>22 oz Xtendimax, 3.5 oz Zidua SC</t>
  </si>
  <si>
    <t>32 oz Glyphosate, 12.8 oz Outlook</t>
  </si>
  <si>
    <t>TOTAL OPERATING EXPENSES</t>
  </si>
  <si>
    <t>RETURNS ABOVE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</si>
</sst>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6" fillId="2" borderId="0" xfId="0" applyFont="1" applyFill="1" applyAlignment="1">
      <alignment horizontal="center"/>
    </xf>
    <xf numFmtId="44" fontId="0" fillId="0" borderId="0" xfId="1" applyFont="1" applyBorder="1"/>
    <xf numFmtId="0" fontId="7" fillId="2" borderId="0" xfId="2" applyFill="1"/>
    <xf numFmtId="0" fontId="7" fillId="0" borderId="0" xfId="2"/>
    <xf numFmtId="0" fontId="9" fillId="2" borderId="0" xfId="2" applyFont="1" applyFill="1"/>
    <xf numFmtId="0" fontId="8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2" fillId="0" borderId="0" xfId="1" applyFont="1"/>
    <xf numFmtId="44" fontId="2" fillId="0" borderId="0" xfId="0" applyNumberFormat="1" applyFont="1"/>
    <xf numFmtId="1" fontId="3" fillId="0" borderId="0" xfId="0" applyNumberFormat="1" applyFont="1"/>
    <xf numFmtId="0" fontId="12" fillId="2" borderId="0" xfId="3" applyFont="1" applyFill="1" applyProtection="1">
      <protection locked="0"/>
    </xf>
    <xf numFmtId="0" fontId="7" fillId="2" borderId="18" xfId="2" applyFill="1" applyBorder="1"/>
    <xf numFmtId="0" fontId="14" fillId="2" borderId="7" xfId="2" applyFont="1" applyFill="1" applyBorder="1" applyAlignment="1">
      <alignment horizontal="center"/>
    </xf>
    <xf numFmtId="0" fontId="14" fillId="2" borderId="8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  <xf numFmtId="0" fontId="14" fillId="2" borderId="19" xfId="2" applyFont="1" applyFill="1" applyBorder="1"/>
    <xf numFmtId="0" fontId="14" fillId="2" borderId="20" xfId="2" applyFont="1" applyFill="1" applyBorder="1"/>
    <xf numFmtId="0" fontId="14" fillId="2" borderId="21" xfId="2" applyFont="1" applyFill="1" applyBorder="1" applyAlignment="1">
      <alignment horizontal="center"/>
    </xf>
    <xf numFmtId="0" fontId="14" fillId="2" borderId="21" xfId="2" applyFont="1" applyFill="1" applyBorder="1"/>
    <xf numFmtId="168" fontId="14" fillId="2" borderId="21" xfId="2" applyNumberFormat="1" applyFont="1" applyFill="1" applyBorder="1" applyAlignment="1">
      <alignment horizontal="center"/>
    </xf>
    <xf numFmtId="0" fontId="14" fillId="2" borderId="11" xfId="2" applyFont="1" applyFill="1" applyBorder="1"/>
    <xf numFmtId="0" fontId="14" fillId="2" borderId="9" xfId="2" applyFont="1" applyFill="1" applyBorder="1"/>
    <xf numFmtId="0" fontId="14" fillId="2" borderId="10" xfId="2" applyFont="1" applyFill="1" applyBorder="1" applyAlignment="1">
      <alignment horizontal="center"/>
    </xf>
    <xf numFmtId="0" fontId="14" fillId="2" borderId="12" xfId="2" applyFont="1" applyFill="1" applyBorder="1"/>
    <xf numFmtId="168" fontId="14" fillId="2" borderId="12" xfId="2" applyNumberFormat="1" applyFont="1" applyFill="1" applyBorder="1" applyAlignment="1">
      <alignment horizontal="center"/>
    </xf>
    <xf numFmtId="0" fontId="14" fillId="2" borderId="2" xfId="2" applyFont="1" applyFill="1" applyBorder="1"/>
    <xf numFmtId="0" fontId="14" fillId="2" borderId="0" xfId="2" applyFont="1" applyFill="1"/>
    <xf numFmtId="0" fontId="14" fillId="2" borderId="12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14" fillId="2" borderId="22" xfId="2" applyFont="1" applyFill="1" applyBorder="1"/>
    <xf numFmtId="0" fontId="8" fillId="2" borderId="14" xfId="2" applyFont="1" applyFill="1" applyBorder="1"/>
    <xf numFmtId="0" fontId="14" fillId="2" borderId="17" xfId="2" applyFont="1" applyFill="1" applyBorder="1" applyAlignment="1">
      <alignment horizontal="center"/>
    </xf>
    <xf numFmtId="0" fontId="14" fillId="2" borderId="15" xfId="2" applyFont="1" applyFill="1" applyBorder="1" applyAlignment="1">
      <alignment horizontal="center"/>
    </xf>
    <xf numFmtId="0" fontId="14" fillId="2" borderId="16" xfId="2" applyFont="1" applyFill="1" applyBorder="1"/>
    <xf numFmtId="168" fontId="14" fillId="2" borderId="16" xfId="2" applyNumberFormat="1" applyFont="1" applyFill="1" applyBorder="1" applyAlignment="1">
      <alignment horizontal="center"/>
    </xf>
    <xf numFmtId="0" fontId="14" fillId="2" borderId="15" xfId="2" applyFont="1" applyFill="1" applyBorder="1"/>
    <xf numFmtId="168" fontId="14" fillId="2" borderId="15" xfId="2" applyNumberFormat="1" applyFont="1" applyFill="1" applyBorder="1" applyAlignment="1">
      <alignment horizontal="center"/>
    </xf>
    <xf numFmtId="0" fontId="14" fillId="2" borderId="3" xfId="2" applyFont="1" applyFill="1" applyBorder="1"/>
    <xf numFmtId="0" fontId="14" fillId="2" borderId="4" xfId="2" applyFont="1" applyFill="1" applyBorder="1"/>
    <xf numFmtId="0" fontId="14" fillId="2" borderId="17" xfId="2" applyFont="1" applyFill="1" applyBorder="1"/>
    <xf numFmtId="168" fontId="14" fillId="2" borderId="17" xfId="2" applyNumberFormat="1" applyFont="1" applyFill="1" applyBorder="1" applyAlignment="1">
      <alignment horizontal="center"/>
    </xf>
    <xf numFmtId="0" fontId="14" fillId="2" borderId="13" xfId="2" applyFont="1" applyFill="1" applyBorder="1"/>
    <xf numFmtId="0" fontId="15" fillId="0" borderId="0" xfId="0" applyFont="1"/>
    <xf numFmtId="44" fontId="15" fillId="0" borderId="0" xfId="0" applyNumberFormat="1" applyFont="1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2" borderId="0" xfId="3" applyFont="1" applyFill="1" applyBorder="1" applyProtection="1">
      <protection locked="0"/>
    </xf>
    <xf numFmtId="0" fontId="13" fillId="2" borderId="7" xfId="2" applyFont="1" applyFill="1" applyBorder="1" applyAlignment="1">
      <alignment horizontal="left"/>
    </xf>
    <xf numFmtId="0" fontId="13" fillId="2" borderId="8" xfId="2" applyFont="1" applyFill="1" applyBorder="1" applyAlignment="1">
      <alignment horizontal="left"/>
    </xf>
    <xf numFmtId="0" fontId="14" fillId="2" borderId="23" xfId="2" applyFont="1" applyFill="1" applyBorder="1" applyAlignment="1">
      <alignment horizontal="center"/>
    </xf>
    <xf numFmtId="0" fontId="14" fillId="2" borderId="12" xfId="2" applyFont="1" applyFill="1" applyBorder="1" applyAlignment="1">
      <alignment horizontal="center" wrapText="1"/>
    </xf>
    <xf numFmtId="168" fontId="14" fillId="2" borderId="12" xfId="2" applyNumberFormat="1" applyFont="1" applyFill="1" applyBorder="1" applyAlignment="1">
      <alignment horizontal="center" wrapText="1"/>
    </xf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1828800</xdr:colOff>
      <xdr:row>2</xdr:row>
      <xdr:rowOff>217170</xdr:rowOff>
    </xdr:to>
    <xdr:pic>
      <xdr:nvPicPr>
        <xdr:cNvPr id="3" name="Picture 2" descr="Arkansas Soybean Promotion Board Logo">
          <a:extLst>
            <a:ext uri="{FF2B5EF4-FFF2-40B4-BE49-F238E27FC236}">
              <a16:creationId xmlns:a16="http://schemas.microsoft.com/office/drawing/2014/main" id="{D8DB0005-21BC-028D-235A-5D7DD0D2B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733550" cy="69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47_SoybeanRR2Xtend_Furrow_2024.xlsm" TargetMode="External"/><Relationship Id="rId1" Type="http://schemas.openxmlformats.org/officeDocument/2006/relationships/externalLinkPath" Target="A47_SoybeanRR2Xtend_Furrow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E19">
            <v>8</v>
          </cell>
        </row>
        <row r="20">
          <cell r="D20">
            <v>2</v>
          </cell>
          <cell r="F20">
            <v>17</v>
          </cell>
        </row>
        <row r="30">
          <cell r="F30">
            <v>3.88</v>
          </cell>
        </row>
      </sheetData>
      <sheetData sheetId="21"/>
      <sheetData sheetId="22">
        <row r="4">
          <cell r="D4">
            <v>90</v>
          </cell>
          <cell r="E4">
            <v>0.44500000000000001</v>
          </cell>
        </row>
        <row r="5">
          <cell r="D5">
            <v>100</v>
          </cell>
          <cell r="E5">
            <v>0.41499999999999998</v>
          </cell>
        </row>
      </sheetData>
      <sheetData sheetId="23">
        <row r="4">
          <cell r="F4">
            <v>54</v>
          </cell>
        </row>
        <row r="12">
          <cell r="F12">
            <v>5</v>
          </cell>
        </row>
        <row r="13">
          <cell r="F13">
            <v>5</v>
          </cell>
        </row>
        <row r="14">
          <cell r="F14">
            <v>21.13</v>
          </cell>
        </row>
        <row r="15">
          <cell r="F15">
            <v>30.8984375</v>
          </cell>
        </row>
        <row r="16">
          <cell r="F16">
            <v>11.440000000000001</v>
          </cell>
        </row>
        <row r="17">
          <cell r="F17">
            <v>18.689999999999998</v>
          </cell>
        </row>
        <row r="18">
          <cell r="F18">
            <v>5</v>
          </cell>
        </row>
        <row r="19">
          <cell r="F19">
            <v>10.782</v>
          </cell>
        </row>
        <row r="30">
          <cell r="F30">
            <v>24.75</v>
          </cell>
        </row>
        <row r="44">
          <cell r="F44">
            <v>30.5</v>
          </cell>
        </row>
      </sheetData>
      <sheetData sheetId="24"/>
      <sheetData sheetId="25"/>
      <sheetData sheetId="26">
        <row r="9">
          <cell r="G9">
            <v>7.9050478776762532</v>
          </cell>
        </row>
        <row r="10">
          <cell r="G10">
            <v>7.533096571185216</v>
          </cell>
        </row>
        <row r="24">
          <cell r="G24">
            <v>3.5631662801322728</v>
          </cell>
        </row>
        <row r="26">
          <cell r="G26">
            <v>14.038500902886797</v>
          </cell>
        </row>
        <row r="31">
          <cell r="G31">
            <v>5.1389898907821596</v>
          </cell>
        </row>
        <row r="59">
          <cell r="G59">
            <v>21.482450880291843</v>
          </cell>
        </row>
        <row r="61">
          <cell r="G61">
            <v>2.2867764031624809</v>
          </cell>
        </row>
        <row r="64">
          <cell r="G64">
            <v>8.0384786802150892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1DCB-DAF1-4E97-BD23-2B321A59C8BA}">
  <sheetPr codeName="Sheet15"/>
  <dimension ref="A1:Z43"/>
  <sheetViews>
    <sheetView workbookViewId="0">
      <selection activeCell="A2" sqref="A2:E21"/>
    </sheetView>
  </sheetViews>
  <sheetFormatPr defaultColWidth="8.7109375" defaultRowHeight="12.75" x14ac:dyDescent="0.2"/>
  <cols>
    <col min="1" max="1" width="23.7109375" style="20" customWidth="1"/>
    <col min="2" max="2" width="7.7109375" style="20" bestFit="1" customWidth="1"/>
    <col min="3" max="3" width="26.42578125" style="20" customWidth="1"/>
    <col min="4" max="4" width="37.42578125" style="20" bestFit="1" customWidth="1"/>
    <col min="5" max="5" width="20.7109375" style="20" bestFit="1" customWidth="1"/>
    <col min="6" max="16384" width="8.7109375" style="20"/>
  </cols>
  <sheetData>
    <row r="1" spans="1:26" ht="15.75" customHeight="1" thickBot="1" x14ac:dyDescent="0.3">
      <c r="A1" s="69"/>
      <c r="B1" s="69"/>
      <c r="C1" s="29"/>
      <c r="D1" s="2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thickBot="1" x14ac:dyDescent="0.3">
      <c r="A2" s="70" t="s">
        <v>113</v>
      </c>
      <c r="B2" s="71"/>
      <c r="C2" s="71"/>
      <c r="D2" s="71"/>
      <c r="E2" s="3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thickBot="1" x14ac:dyDescent="0.25">
      <c r="A3" s="31" t="s">
        <v>44</v>
      </c>
      <c r="B3" s="32" t="s">
        <v>45</v>
      </c>
      <c r="C3" s="72" t="s">
        <v>46</v>
      </c>
      <c r="D3" s="33" t="s">
        <v>114</v>
      </c>
      <c r="E3" s="33" t="s">
        <v>47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34" t="s">
        <v>85</v>
      </c>
      <c r="B4" s="35" t="s">
        <v>86</v>
      </c>
      <c r="C4" s="36" t="s">
        <v>87</v>
      </c>
      <c r="D4" s="37"/>
      <c r="E4" s="38">
        <f>[1]Trips!G9</f>
        <v>7.9050478776762532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3.5" customHeight="1" x14ac:dyDescent="0.2">
      <c r="A5" s="39" t="s">
        <v>70</v>
      </c>
      <c r="B5" s="40" t="s">
        <v>71</v>
      </c>
      <c r="C5" s="41" t="s">
        <v>87</v>
      </c>
      <c r="D5" s="42"/>
      <c r="E5" s="43">
        <f>[1]Trips!G10</f>
        <v>7.533096571185216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">
      <c r="A6" s="44" t="s">
        <v>49</v>
      </c>
      <c r="B6" s="45"/>
      <c r="C6" s="41" t="s">
        <v>72</v>
      </c>
      <c r="D6" s="46" t="s">
        <v>115</v>
      </c>
      <c r="E6" s="43">
        <f>[1]Budget!E19+[1]Seed_Chemical!F12+[1]Seed_Chemical!F13</f>
        <v>18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">
      <c r="A7" s="39" t="s">
        <v>70</v>
      </c>
      <c r="B7" s="40" t="s">
        <v>71</v>
      </c>
      <c r="C7" s="47" t="s">
        <v>48</v>
      </c>
      <c r="D7" s="46"/>
      <c r="E7" s="43">
        <f>E5</f>
        <v>7.533096571185216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">
      <c r="A8" s="44" t="s">
        <v>49</v>
      </c>
      <c r="B8" s="45"/>
      <c r="C8" s="46" t="s">
        <v>50</v>
      </c>
      <c r="D8" s="46" t="s">
        <v>88</v>
      </c>
      <c r="E8" s="43">
        <f>[1]Budget!E19+([1]Fertilizer!D4*[1]Fertilizer!E4)+([1]Fertilizer!D5*[1]Fertilizer!E5)</f>
        <v>89.55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">
      <c r="A9" s="39" t="s">
        <v>73</v>
      </c>
      <c r="B9" s="40" t="s">
        <v>71</v>
      </c>
      <c r="C9" s="46" t="s">
        <v>48</v>
      </c>
      <c r="D9" s="46"/>
      <c r="E9" s="43">
        <f>[1]Trips!G24</f>
        <v>3.5631662801322728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39" t="s">
        <v>89</v>
      </c>
      <c r="B10" s="40" t="s">
        <v>71</v>
      </c>
      <c r="C10" s="46" t="s">
        <v>51</v>
      </c>
      <c r="D10" s="46" t="s">
        <v>90</v>
      </c>
      <c r="E10" s="43">
        <f>[1]Trips!G26+[1]Seed_Chemical!F4</f>
        <v>68.038500902886796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39" t="s">
        <v>49</v>
      </c>
      <c r="B11" s="60"/>
      <c r="C11" s="46" t="s">
        <v>53</v>
      </c>
      <c r="D11" s="46" t="s">
        <v>116</v>
      </c>
      <c r="E11" s="43">
        <f>[1]Budget!E19+[1]Seed_Chemical!F14+[1]Seed_Chemical!F15</f>
        <v>60.028437499999995</v>
      </c>
      <c r="F11" s="19"/>
      <c r="G11" s="19"/>
      <c r="H11" s="19"/>
      <c r="I11" s="2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">
      <c r="A12" s="44" t="s">
        <v>49</v>
      </c>
      <c r="B12" s="45"/>
      <c r="C12" s="46" t="s">
        <v>53</v>
      </c>
      <c r="D12" s="73" t="s">
        <v>117</v>
      </c>
      <c r="E12" s="74">
        <f>[1]Budget!E19+[1]Seed_Chemical!F16+[1]Seed_Chemical!F17</f>
        <v>38.129999999999995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">
      <c r="A13" s="39" t="s">
        <v>74</v>
      </c>
      <c r="B13" s="40" t="s">
        <v>71</v>
      </c>
      <c r="C13" s="46" t="s">
        <v>48</v>
      </c>
      <c r="D13" s="46"/>
      <c r="E13" s="43">
        <f>[1]Trips!G31</f>
        <v>5.1389898907821596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">
      <c r="A14" s="39" t="s">
        <v>75</v>
      </c>
      <c r="B14" s="40"/>
      <c r="C14" s="46" t="s">
        <v>76</v>
      </c>
      <c r="D14" s="46"/>
      <c r="E14" s="43">
        <f>[1]Budget!F30</f>
        <v>3.88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">
      <c r="A15" s="39" t="s">
        <v>49</v>
      </c>
      <c r="B15" s="60"/>
      <c r="C15" s="46" t="s">
        <v>53</v>
      </c>
      <c r="D15" s="73" t="s">
        <v>118</v>
      </c>
      <c r="E15" s="74">
        <f>[1]Budget!E19+[1]Seed_Chemical!F18+[1]Seed_Chemical!F19</f>
        <v>23.782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x14ac:dyDescent="0.2">
      <c r="A16" s="44" t="s">
        <v>52</v>
      </c>
      <c r="B16" s="45"/>
      <c r="C16" s="46" t="s">
        <v>54</v>
      </c>
      <c r="D16" s="46" t="s">
        <v>91</v>
      </c>
      <c r="E16" s="43">
        <f>([1]Budget!F20/[1]Budget!D20)+[1]Seed_Chemical!F30</f>
        <v>33.25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3.5" thickBot="1" x14ac:dyDescent="0.25">
      <c r="A17" s="48" t="s">
        <v>52</v>
      </c>
      <c r="B17" s="49"/>
      <c r="C17" s="50" t="s">
        <v>92</v>
      </c>
      <c r="D17" s="46" t="s">
        <v>93</v>
      </c>
      <c r="E17" s="43">
        <f>([1]Budget!F20/[1]Budget!D20)+[1]Seed_Chemical!F44</f>
        <v>39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44" t="s">
        <v>55</v>
      </c>
      <c r="B18" s="45" t="s">
        <v>56</v>
      </c>
      <c r="C18" s="51" t="s">
        <v>57</v>
      </c>
      <c r="D18" s="52"/>
      <c r="E18" s="53">
        <f>[1]Trips!G59</f>
        <v>21.482450880291843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44" t="s">
        <v>94</v>
      </c>
      <c r="B19" s="45" t="s">
        <v>95</v>
      </c>
      <c r="C19" s="51" t="s">
        <v>57</v>
      </c>
      <c r="D19" s="54"/>
      <c r="E19" s="55">
        <f>[1]Trips!G61</f>
        <v>2.2867764031624809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thickBot="1" x14ac:dyDescent="0.25">
      <c r="A20" s="56" t="s">
        <v>77</v>
      </c>
      <c r="B20" s="57"/>
      <c r="C20" s="50" t="s">
        <v>57</v>
      </c>
      <c r="D20" s="58"/>
      <c r="E20" s="59">
        <f>[1]Trips!G64</f>
        <v>8.0384786802150892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2">
      <c r="A21" s="22" t="s">
        <v>58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6"/>
  <sheetViews>
    <sheetView tabSelected="1" workbookViewId="0">
      <selection sqref="A1:H1"/>
    </sheetView>
  </sheetViews>
  <sheetFormatPr defaultRowHeight="15" x14ac:dyDescent="0.25"/>
  <cols>
    <col min="1" max="1" width="28.2851562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4" t="s">
        <v>78</v>
      </c>
      <c r="B1" s="64"/>
      <c r="C1" s="64"/>
      <c r="D1" s="64"/>
      <c r="E1" s="64"/>
      <c r="F1" s="64"/>
      <c r="G1" s="64"/>
      <c r="H1" s="64"/>
      <c r="I1" s="17"/>
    </row>
    <row r="2" spans="1:10" ht="18.75" x14ac:dyDescent="0.3">
      <c r="A2" s="65" t="s">
        <v>108</v>
      </c>
      <c r="B2" s="65"/>
      <c r="C2" s="65"/>
      <c r="D2" s="65"/>
      <c r="E2" s="65"/>
      <c r="F2" s="65"/>
      <c r="G2" s="65"/>
      <c r="H2" s="65"/>
      <c r="I2" s="17"/>
    </row>
    <row r="3" spans="1:10" ht="19.5" thickBot="1" x14ac:dyDescent="0.35">
      <c r="A3" s="66" t="s">
        <v>83</v>
      </c>
      <c r="B3" s="66"/>
      <c r="C3" s="66"/>
      <c r="D3" s="66"/>
      <c r="E3" s="66"/>
      <c r="F3" s="66"/>
      <c r="G3" s="66"/>
      <c r="H3" s="66"/>
      <c r="I3" s="17"/>
    </row>
    <row r="4" spans="1:10" ht="15.75" thickTop="1" x14ac:dyDescent="0.25">
      <c r="A4" s="1"/>
      <c r="B4" s="1"/>
      <c r="C4" s="2"/>
      <c r="D4" s="1"/>
      <c r="E4" s="2"/>
      <c r="F4" s="67" t="s">
        <v>0</v>
      </c>
      <c r="G4" s="67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82</v>
      </c>
      <c r="B7" s="9" t="s">
        <v>10</v>
      </c>
      <c r="C7" s="10">
        <v>12.7</v>
      </c>
      <c r="D7" s="9">
        <v>60</v>
      </c>
      <c r="E7" s="2">
        <f>ROUND(C7*D7,2)</f>
        <v>762</v>
      </c>
      <c r="F7" s="11">
        <v>0</v>
      </c>
      <c r="G7" s="2">
        <f>ROUND(E7*F7,2)</f>
        <v>0</v>
      </c>
      <c r="H7" s="2">
        <f>ROUND(E7-G7,2)</f>
        <v>762</v>
      </c>
      <c r="I7" s="18"/>
    </row>
    <row r="8" spans="1:10" x14ac:dyDescent="0.25">
      <c r="A8" s="7" t="s">
        <v>11</v>
      </c>
      <c r="E8" s="8">
        <f>SUM(E7:E7)</f>
        <v>762</v>
      </c>
      <c r="G8" s="12">
        <f>SUM(G7:G7)</f>
        <v>0</v>
      </c>
      <c r="H8" s="12">
        <f>ROUND(E8-G8,2)</f>
        <v>762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60</v>
      </c>
    </row>
    <row r="12" spans="1:10" x14ac:dyDescent="0.25">
      <c r="A12" s="14" t="s">
        <v>61</v>
      </c>
      <c r="B12" s="14" t="s">
        <v>24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20</v>
      </c>
    </row>
    <row r="14" spans="1:10" x14ac:dyDescent="0.25">
      <c r="A14" s="14" t="s">
        <v>84</v>
      </c>
      <c r="B14" s="14" t="s">
        <v>66</v>
      </c>
      <c r="C14" s="15">
        <v>0.35663099999999998</v>
      </c>
      <c r="D14" s="14">
        <v>150</v>
      </c>
      <c r="E14" s="8">
        <f>ROUND(C14*D14,2)</f>
        <v>53.49</v>
      </c>
      <c r="F14" s="16">
        <v>0</v>
      </c>
      <c r="G14" s="8">
        <f>ROUND(E14*F14,2)</f>
        <v>0</v>
      </c>
      <c r="H14" s="8">
        <f>ROUND(E14-G14,2)</f>
        <v>53.49</v>
      </c>
      <c r="I14" s="8"/>
      <c r="J14" s="61"/>
    </row>
    <row r="15" spans="1:10" x14ac:dyDescent="0.25">
      <c r="A15" s="13" t="s">
        <v>39</v>
      </c>
      <c r="J15" s="61"/>
    </row>
    <row r="16" spans="1:10" ht="17.25" x14ac:dyDescent="0.25">
      <c r="A16" s="14" t="s">
        <v>80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61"/>
    </row>
    <row r="17" spans="1:10" ht="17.25" x14ac:dyDescent="0.25">
      <c r="A17" s="14" t="s">
        <v>105</v>
      </c>
      <c r="B17" s="14" t="s">
        <v>14</v>
      </c>
      <c r="C17" s="15">
        <v>8.5</v>
      </c>
      <c r="D17" s="14">
        <v>2</v>
      </c>
      <c r="E17" s="8">
        <f>ROUND(C17*D17,2)</f>
        <v>17</v>
      </c>
      <c r="F17" s="16">
        <v>0</v>
      </c>
      <c r="G17" s="8">
        <f>ROUND(E17*F17,2)</f>
        <v>0</v>
      </c>
      <c r="H17" s="8">
        <f>ROUND(E17-G17,2)</f>
        <v>17</v>
      </c>
      <c r="I17" s="8"/>
      <c r="J17" s="61"/>
    </row>
    <row r="18" spans="1:10" x14ac:dyDescent="0.25">
      <c r="A18" s="14" t="s">
        <v>104</v>
      </c>
      <c r="B18" s="14" t="s">
        <v>38</v>
      </c>
      <c r="C18" s="23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62">
        <f>SUM(H16:H18)</f>
        <v>57</v>
      </c>
    </row>
    <row r="19" spans="1:10" x14ac:dyDescent="0.25">
      <c r="A19" s="13" t="s">
        <v>15</v>
      </c>
      <c r="J19" s="61"/>
    </row>
    <row r="20" spans="1:10" ht="17.25" x14ac:dyDescent="0.25">
      <c r="A20" s="14" t="s">
        <v>65</v>
      </c>
      <c r="B20" s="14" t="s">
        <v>38</v>
      </c>
      <c r="C20" s="15">
        <f>700/2000</f>
        <v>0.35</v>
      </c>
      <c r="D20" s="14">
        <v>90</v>
      </c>
      <c r="E20" s="8">
        <f>ROUND(C20*D20,2)</f>
        <v>31.5</v>
      </c>
      <c r="F20" s="16">
        <v>0</v>
      </c>
      <c r="G20" s="8">
        <f>ROUND(E20*F20,2)</f>
        <v>0</v>
      </c>
      <c r="H20" s="8">
        <f>ROUND(E20-G20,2)</f>
        <v>31.5</v>
      </c>
      <c r="I20" s="8"/>
      <c r="J20" s="61"/>
    </row>
    <row r="21" spans="1:10" ht="17.25" x14ac:dyDescent="0.25">
      <c r="A21" s="14" t="s">
        <v>41</v>
      </c>
      <c r="B21" s="14" t="s">
        <v>38</v>
      </c>
      <c r="C21" s="15">
        <f>500/2000</f>
        <v>0.25</v>
      </c>
      <c r="D21" s="14">
        <v>100</v>
      </c>
      <c r="E21" s="8">
        <f>ROUND(C21*D21,2)</f>
        <v>25</v>
      </c>
      <c r="F21" s="16">
        <v>0</v>
      </c>
      <c r="G21" s="8">
        <f>ROUND(E21*F21,2)</f>
        <v>0</v>
      </c>
      <c r="H21" s="8">
        <f>ROUND(E21-G21,2)</f>
        <v>25</v>
      </c>
      <c r="I21" s="8"/>
      <c r="J21" s="61"/>
    </row>
    <row r="22" spans="1:10" x14ac:dyDescent="0.25">
      <c r="A22" s="14" t="s">
        <v>103</v>
      </c>
      <c r="B22" s="14" t="s">
        <v>38</v>
      </c>
      <c r="C22" s="15">
        <f>500/2000</f>
        <v>0.25</v>
      </c>
      <c r="D22" s="14">
        <v>0</v>
      </c>
      <c r="E22" s="8">
        <f>ROUND(C22*D22,2)</f>
        <v>0</v>
      </c>
      <c r="F22" s="16">
        <v>0</v>
      </c>
      <c r="G22" s="8">
        <f>ROUND(E22*F22,2)</f>
        <v>0</v>
      </c>
      <c r="H22" s="8">
        <f>ROUND(E22-G22,2)</f>
        <v>0</v>
      </c>
      <c r="I22" s="8"/>
      <c r="J22" s="62">
        <f>SUM(H20:H22)</f>
        <v>56.5</v>
      </c>
    </row>
    <row r="23" spans="1:10" x14ac:dyDescent="0.25">
      <c r="A23" s="13" t="s">
        <v>18</v>
      </c>
      <c r="J23" s="61"/>
    </row>
    <row r="24" spans="1:10" ht="17.25" x14ac:dyDescent="0.25">
      <c r="A24" s="14" t="s">
        <v>40</v>
      </c>
      <c r="B24" s="14" t="s">
        <v>17</v>
      </c>
      <c r="C24" s="15">
        <v>0.16</v>
      </c>
      <c r="D24" s="14">
        <v>32</v>
      </c>
      <c r="E24" s="8">
        <f t="shared" ref="E24:E31" si="0">ROUND(C24*D24,2)</f>
        <v>5.12</v>
      </c>
      <c r="F24" s="16">
        <v>0</v>
      </c>
      <c r="G24" s="8">
        <f t="shared" ref="G24:G31" si="1">ROUND(E24*F24,2)</f>
        <v>0</v>
      </c>
      <c r="H24" s="8">
        <f t="shared" ref="H24:H31" si="2">ROUND(E24-G24,2)</f>
        <v>5.12</v>
      </c>
      <c r="I24" s="8"/>
      <c r="J24" s="61"/>
    </row>
    <row r="25" spans="1:10" ht="17.25" x14ac:dyDescent="0.25">
      <c r="A25" s="14" t="s">
        <v>79</v>
      </c>
      <c r="B25" s="14" t="s">
        <v>17</v>
      </c>
      <c r="C25" s="15">
        <v>0.16</v>
      </c>
      <c r="D25" s="14">
        <v>32</v>
      </c>
      <c r="E25" s="8">
        <f t="shared" si="0"/>
        <v>5.12</v>
      </c>
      <c r="F25" s="16">
        <v>0</v>
      </c>
      <c r="G25" s="8">
        <f t="shared" si="1"/>
        <v>0</v>
      </c>
      <c r="H25" s="8">
        <f t="shared" si="2"/>
        <v>5.12</v>
      </c>
      <c r="I25" s="8"/>
      <c r="J25" s="61"/>
    </row>
    <row r="26" spans="1:10" ht="17.25" x14ac:dyDescent="0.25">
      <c r="A26" s="14" t="s">
        <v>109</v>
      </c>
      <c r="B26" s="14" t="s">
        <v>17</v>
      </c>
      <c r="C26" s="15">
        <v>2.64</v>
      </c>
      <c r="D26" s="14">
        <v>8</v>
      </c>
      <c r="E26" s="8">
        <f t="shared" si="0"/>
        <v>21.12</v>
      </c>
      <c r="F26" s="16">
        <v>0</v>
      </c>
      <c r="G26" s="8">
        <f t="shared" si="1"/>
        <v>0</v>
      </c>
      <c r="H26" s="8">
        <f t="shared" si="2"/>
        <v>21.12</v>
      </c>
      <c r="I26" s="8"/>
      <c r="J26" s="61"/>
    </row>
    <row r="27" spans="1:10" ht="17.25" x14ac:dyDescent="0.25">
      <c r="A27" s="14" t="s">
        <v>110</v>
      </c>
      <c r="B27" s="14" t="s">
        <v>17</v>
      </c>
      <c r="C27" s="15">
        <v>0.55000000000000004</v>
      </c>
      <c r="D27" s="14">
        <v>56.5</v>
      </c>
      <c r="E27" s="8">
        <f t="shared" si="0"/>
        <v>31.08</v>
      </c>
      <c r="F27" s="16">
        <v>0</v>
      </c>
      <c r="G27" s="8">
        <f t="shared" si="1"/>
        <v>0</v>
      </c>
      <c r="H27" s="8">
        <f t="shared" si="2"/>
        <v>31.08</v>
      </c>
      <c r="I27" s="8"/>
      <c r="J27" s="61"/>
    </row>
    <row r="28" spans="1:10" ht="17.25" x14ac:dyDescent="0.25">
      <c r="A28" s="14" t="s">
        <v>111</v>
      </c>
      <c r="B28" s="14" t="s">
        <v>17</v>
      </c>
      <c r="C28" s="15">
        <v>0.52</v>
      </c>
      <c r="D28" s="14">
        <v>22</v>
      </c>
      <c r="E28" s="8">
        <f t="shared" si="0"/>
        <v>11.44</v>
      </c>
      <c r="F28" s="16">
        <v>0</v>
      </c>
      <c r="G28" s="8">
        <f t="shared" si="1"/>
        <v>0</v>
      </c>
      <c r="H28" s="8">
        <f t="shared" si="2"/>
        <v>11.44</v>
      </c>
      <c r="I28" s="8"/>
      <c r="J28" s="61"/>
    </row>
    <row r="29" spans="1:10" ht="17.25" x14ac:dyDescent="0.25">
      <c r="A29" s="14" t="s">
        <v>101</v>
      </c>
      <c r="B29" s="14" t="s">
        <v>17</v>
      </c>
      <c r="C29" s="15">
        <v>5.34</v>
      </c>
      <c r="D29" s="14">
        <v>3.5</v>
      </c>
      <c r="E29" s="8">
        <f t="shared" si="0"/>
        <v>18.690000000000001</v>
      </c>
      <c r="F29" s="16">
        <v>0</v>
      </c>
      <c r="G29" s="8">
        <f t="shared" si="1"/>
        <v>0</v>
      </c>
      <c r="H29" s="8">
        <f t="shared" si="2"/>
        <v>18.690000000000001</v>
      </c>
      <c r="I29" s="8"/>
      <c r="J29" s="61"/>
    </row>
    <row r="30" spans="1:10" ht="17.25" x14ac:dyDescent="0.25">
      <c r="A30" s="14" t="s">
        <v>100</v>
      </c>
      <c r="B30" s="14" t="s">
        <v>17</v>
      </c>
      <c r="C30" s="15">
        <v>0.16</v>
      </c>
      <c r="D30" s="14">
        <v>32</v>
      </c>
      <c r="E30" s="8">
        <f t="shared" si="0"/>
        <v>5.12</v>
      </c>
      <c r="F30" s="16">
        <v>0</v>
      </c>
      <c r="G30" s="8">
        <f t="shared" si="1"/>
        <v>0</v>
      </c>
      <c r="H30" s="8">
        <f t="shared" si="2"/>
        <v>5.12</v>
      </c>
      <c r="I30" s="8"/>
      <c r="J30" s="61"/>
    </row>
    <row r="31" spans="1:10" ht="17.25" x14ac:dyDescent="0.25">
      <c r="A31" s="14" t="s">
        <v>112</v>
      </c>
      <c r="B31" s="14" t="s">
        <v>17</v>
      </c>
      <c r="C31" s="15">
        <v>0.84</v>
      </c>
      <c r="D31" s="14">
        <v>12.8</v>
      </c>
      <c r="E31" s="8">
        <f t="shared" si="0"/>
        <v>10.75</v>
      </c>
      <c r="F31" s="16">
        <v>0</v>
      </c>
      <c r="G31" s="8">
        <f t="shared" si="1"/>
        <v>0</v>
      </c>
      <c r="H31" s="8">
        <f t="shared" si="2"/>
        <v>10.75</v>
      </c>
      <c r="I31" s="8"/>
      <c r="J31" s="62">
        <f>SUM(H24:H31)</f>
        <v>108.44</v>
      </c>
    </row>
    <row r="32" spans="1:10" x14ac:dyDescent="0.25">
      <c r="A32" s="13" t="s">
        <v>19</v>
      </c>
      <c r="J32" s="61"/>
    </row>
    <row r="33" spans="1:10" ht="17.25" x14ac:dyDescent="0.25">
      <c r="A33" s="14" t="s">
        <v>96</v>
      </c>
      <c r="B33" s="14" t="s">
        <v>17</v>
      </c>
      <c r="C33" s="15">
        <v>2.75</v>
      </c>
      <c r="D33" s="14">
        <v>9</v>
      </c>
      <c r="E33" s="8">
        <f>ROUND(C33*D33,2)</f>
        <v>24.75</v>
      </c>
      <c r="F33" s="16">
        <v>0</v>
      </c>
      <c r="G33" s="8">
        <f>ROUND(E33*F33,2)</f>
        <v>0</v>
      </c>
      <c r="H33" s="8">
        <f>ROUND(E33-G33,2)</f>
        <v>24.75</v>
      </c>
      <c r="I33" s="8"/>
      <c r="J33" s="62">
        <f>SUM(H24:H31)+(H33)</f>
        <v>133.19</v>
      </c>
    </row>
    <row r="34" spans="1:10" x14ac:dyDescent="0.25">
      <c r="A34" s="13" t="s">
        <v>16</v>
      </c>
      <c r="J34" s="61"/>
    </row>
    <row r="35" spans="1:10" ht="17.25" x14ac:dyDescent="0.25">
      <c r="A35" s="14" t="s">
        <v>102</v>
      </c>
      <c r="B35" s="14" t="s">
        <v>17</v>
      </c>
      <c r="C35" s="15">
        <v>3.05</v>
      </c>
      <c r="D35" s="14">
        <v>10</v>
      </c>
      <c r="E35" s="8">
        <f>ROUND(C35*D35,2)</f>
        <v>30.5</v>
      </c>
      <c r="F35" s="16">
        <v>0</v>
      </c>
      <c r="G35" s="8">
        <f>ROUND(E35*F35,2)</f>
        <v>0</v>
      </c>
      <c r="H35" s="8">
        <f>ROUND(E35-G35,2)</f>
        <v>30.5</v>
      </c>
      <c r="J35" s="62">
        <f>J33+H35</f>
        <v>163.69</v>
      </c>
    </row>
    <row r="36" spans="1:10" x14ac:dyDescent="0.25">
      <c r="A36" s="13" t="s">
        <v>21</v>
      </c>
      <c r="J36" s="61"/>
    </row>
    <row r="37" spans="1:10" x14ac:dyDescent="0.25">
      <c r="A37" s="13" t="s">
        <v>22</v>
      </c>
      <c r="J37" s="61"/>
    </row>
    <row r="38" spans="1:10" x14ac:dyDescent="0.25">
      <c r="A38" s="14" t="s">
        <v>97</v>
      </c>
      <c r="B38" s="14" t="s">
        <v>10</v>
      </c>
      <c r="C38" s="15">
        <v>0.27</v>
      </c>
      <c r="D38" s="14">
        <v>60</v>
      </c>
      <c r="E38" s="8">
        <f>ROUND(C38*D38,2)</f>
        <v>16.2</v>
      </c>
      <c r="F38" s="16">
        <v>0</v>
      </c>
      <c r="G38" s="8">
        <f>ROUND(E38*F38,2)</f>
        <v>0</v>
      </c>
      <c r="H38" s="8">
        <f>ROUND(E38-G38,2)</f>
        <v>16.2</v>
      </c>
      <c r="I38" s="8"/>
      <c r="J38" s="61"/>
    </row>
    <row r="39" spans="1:10" x14ac:dyDescent="0.25">
      <c r="A39" s="13" t="s">
        <v>23</v>
      </c>
      <c r="J39" s="61"/>
    </row>
    <row r="40" spans="1:10" x14ac:dyDescent="0.25">
      <c r="A40" s="13" t="s">
        <v>67</v>
      </c>
      <c r="J40" s="61"/>
    </row>
    <row r="41" spans="1:10" x14ac:dyDescent="0.25">
      <c r="A41" s="14" t="s">
        <v>68</v>
      </c>
      <c r="B41" s="14" t="s">
        <v>24</v>
      </c>
      <c r="C41" s="15">
        <v>3.88</v>
      </c>
      <c r="D41" s="14">
        <v>1</v>
      </c>
      <c r="E41" s="8">
        <f>ROUND(C41*D41,2)</f>
        <v>3.88</v>
      </c>
      <c r="F41" s="16">
        <v>0</v>
      </c>
      <c r="G41" s="8">
        <f>ROUND(E41*F41,2)</f>
        <v>0</v>
      </c>
      <c r="H41" s="8">
        <f>ROUND(E41-G41,2)</f>
        <v>3.88</v>
      </c>
      <c r="I41" s="8"/>
      <c r="J41" s="61"/>
    </row>
    <row r="42" spans="1:10" x14ac:dyDescent="0.25">
      <c r="A42" s="13" t="s">
        <v>42</v>
      </c>
      <c r="J42" s="61"/>
    </row>
    <row r="43" spans="1:10" x14ac:dyDescent="0.25">
      <c r="A43" s="14" t="s">
        <v>98</v>
      </c>
      <c r="B43" s="14" t="s">
        <v>24</v>
      </c>
      <c r="C43" s="15">
        <v>7</v>
      </c>
      <c r="D43" s="14">
        <v>1</v>
      </c>
      <c r="E43" s="8">
        <f>ROUND(C43*D43,2)</f>
        <v>7</v>
      </c>
      <c r="F43" s="16">
        <v>0</v>
      </c>
      <c r="G43" s="8">
        <f>ROUND(E43*F43,2)</f>
        <v>0</v>
      </c>
      <c r="H43" s="8">
        <f>ROUND(E43-G43,2)</f>
        <v>7</v>
      </c>
      <c r="I43" s="8"/>
      <c r="J43" s="61"/>
    </row>
    <row r="44" spans="1:10" x14ac:dyDescent="0.25">
      <c r="A44" s="13" t="s">
        <v>59</v>
      </c>
      <c r="I44" s="8"/>
      <c r="J44" s="61"/>
    </row>
    <row r="45" spans="1:10" x14ac:dyDescent="0.25">
      <c r="A45" s="14" t="s">
        <v>99</v>
      </c>
      <c r="B45" s="14" t="s">
        <v>24</v>
      </c>
      <c r="C45" s="15">
        <v>4.8</v>
      </c>
      <c r="D45" s="14">
        <v>1</v>
      </c>
      <c r="E45" s="8">
        <f>ROUND(C45*D45,2)</f>
        <v>4.8</v>
      </c>
      <c r="F45" s="16">
        <v>0</v>
      </c>
      <c r="G45" s="8">
        <f>ROUND(E45*F45,2)</f>
        <v>0</v>
      </c>
      <c r="H45" s="8">
        <f>ROUND(E45-G45,2)</f>
        <v>4.8</v>
      </c>
      <c r="I45" s="8"/>
      <c r="J45" s="61"/>
    </row>
    <row r="46" spans="1:10" x14ac:dyDescent="0.25">
      <c r="A46" s="13" t="s">
        <v>25</v>
      </c>
      <c r="J46" s="61"/>
    </row>
    <row r="47" spans="1:10" x14ac:dyDescent="0.25">
      <c r="A47" s="14" t="s">
        <v>26</v>
      </c>
      <c r="B47" s="14" t="s">
        <v>27</v>
      </c>
      <c r="C47" s="15">
        <v>16.54</v>
      </c>
      <c r="D47" s="24">
        <v>0.36009999999999998</v>
      </c>
      <c r="E47" s="8">
        <f>ROUND(C47*D47,2)</f>
        <v>5.96</v>
      </c>
      <c r="F47" s="16">
        <v>0</v>
      </c>
      <c r="G47" s="8">
        <f>ROUND(E47*F47,2)</f>
        <v>0</v>
      </c>
      <c r="H47" s="8">
        <f>ROUND(E47-G47,2)</f>
        <v>5.96</v>
      </c>
      <c r="I47" s="8"/>
      <c r="J47" s="61"/>
    </row>
    <row r="48" spans="1:10" x14ac:dyDescent="0.25">
      <c r="A48" s="14" t="s">
        <v>28</v>
      </c>
      <c r="B48" s="14" t="s">
        <v>27</v>
      </c>
      <c r="C48" s="15">
        <v>16.54</v>
      </c>
      <c r="D48" s="24">
        <v>8.5099999999999995E-2</v>
      </c>
      <c r="E48" s="8">
        <f>ROUND(C48*D48,2)</f>
        <v>1.41</v>
      </c>
      <c r="F48" s="16">
        <v>0</v>
      </c>
      <c r="G48" s="8">
        <f>ROUND(E48*F48,2)</f>
        <v>0</v>
      </c>
      <c r="H48" s="8">
        <f>ROUND(E48-G48,2)</f>
        <v>1.41</v>
      </c>
      <c r="I48" s="8"/>
      <c r="J48" s="61"/>
    </row>
    <row r="49" spans="1:10" x14ac:dyDescent="0.25">
      <c r="A49" s="13" t="s">
        <v>62</v>
      </c>
      <c r="B49" s="14"/>
      <c r="C49" s="15"/>
      <c r="D49" s="14"/>
      <c r="F49" s="16"/>
      <c r="G49" s="8"/>
      <c r="H49" s="8"/>
      <c r="I49" s="8"/>
      <c r="J49" s="61"/>
    </row>
    <row r="50" spans="1:10" x14ac:dyDescent="0.25">
      <c r="A50" s="14" t="s">
        <v>29</v>
      </c>
      <c r="B50" s="14" t="s">
        <v>27</v>
      </c>
      <c r="C50" s="15">
        <v>13.5</v>
      </c>
      <c r="D50" s="14">
        <v>0.36249999999999999</v>
      </c>
      <c r="E50" s="8">
        <f>ROUND(C50*D50,2)</f>
        <v>4.8899999999999997</v>
      </c>
      <c r="F50" s="16">
        <v>0</v>
      </c>
      <c r="G50" s="8">
        <f>ROUND(E50*F50,2)</f>
        <v>0</v>
      </c>
      <c r="H50" s="8">
        <f>ROUND(E50-G50,2)</f>
        <v>4.8899999999999997</v>
      </c>
      <c r="I50" s="8"/>
      <c r="J50" s="61"/>
    </row>
    <row r="51" spans="1:10" x14ac:dyDescent="0.25">
      <c r="A51" s="13" t="s">
        <v>30</v>
      </c>
      <c r="I51" s="8"/>
      <c r="J51" s="61"/>
    </row>
    <row r="52" spans="1:10" x14ac:dyDescent="0.25">
      <c r="A52" s="14" t="s">
        <v>26</v>
      </c>
      <c r="B52" s="14" t="s">
        <v>31</v>
      </c>
      <c r="C52" s="15">
        <v>3.65</v>
      </c>
      <c r="D52" s="25">
        <v>3.0960000000000001</v>
      </c>
      <c r="E52" s="8">
        <f>ROUND(C52*D52,2)</f>
        <v>11.3</v>
      </c>
      <c r="F52" s="16">
        <v>0</v>
      </c>
      <c r="G52" s="8">
        <f>ROUND(E52*F52,2)</f>
        <v>0</v>
      </c>
      <c r="H52" s="8">
        <f>ROUND(E52-G52,2)</f>
        <v>11.3</v>
      </c>
      <c r="I52" s="8"/>
      <c r="J52" s="61"/>
    </row>
    <row r="53" spans="1:10" x14ac:dyDescent="0.25">
      <c r="A53" s="14" t="s">
        <v>28</v>
      </c>
      <c r="B53" s="14" t="s">
        <v>31</v>
      </c>
      <c r="C53" s="15">
        <v>3.65</v>
      </c>
      <c r="D53" s="25">
        <v>2.0270000000000001</v>
      </c>
      <c r="E53" s="8">
        <f>ROUND(C53*D53,2)</f>
        <v>7.4</v>
      </c>
      <c r="F53" s="16">
        <v>0</v>
      </c>
      <c r="G53" s="8">
        <f>ROUND(E53*F53,2)</f>
        <v>0</v>
      </c>
      <c r="H53" s="8">
        <f>ROUND(E53-G53,2)</f>
        <v>7.4</v>
      </c>
      <c r="J53" s="61"/>
    </row>
    <row r="54" spans="1:10" x14ac:dyDescent="0.25">
      <c r="A54" s="14" t="s">
        <v>69</v>
      </c>
      <c r="B54" s="14" t="s">
        <v>31</v>
      </c>
      <c r="C54" s="15">
        <v>3.65</v>
      </c>
      <c r="D54" s="28">
        <v>12</v>
      </c>
      <c r="E54" s="8">
        <f>ROUND(C54*D54,2)</f>
        <v>43.8</v>
      </c>
      <c r="F54" s="16">
        <v>0</v>
      </c>
      <c r="G54" s="8">
        <f>ROUND(E54*F54,2)</f>
        <v>0</v>
      </c>
      <c r="H54" s="8">
        <f>ROUND(E54-G54,2)</f>
        <v>43.8</v>
      </c>
      <c r="I54" s="8"/>
      <c r="J54" s="62">
        <f>SUM(H52:H54)</f>
        <v>62.5</v>
      </c>
    </row>
    <row r="55" spans="1:10" x14ac:dyDescent="0.25">
      <c r="A55" s="13" t="s">
        <v>32</v>
      </c>
      <c r="I55" s="8"/>
      <c r="J55" s="61"/>
    </row>
    <row r="56" spans="1:10" x14ac:dyDescent="0.25">
      <c r="A56" s="14" t="s">
        <v>63</v>
      </c>
      <c r="B56" s="14" t="s">
        <v>24</v>
      </c>
      <c r="C56" s="15">
        <v>7.65</v>
      </c>
      <c r="D56" s="14">
        <v>1</v>
      </c>
      <c r="E56" s="8">
        <f>ROUND(C56*D56,2)</f>
        <v>7.65</v>
      </c>
      <c r="F56" s="16">
        <v>0</v>
      </c>
      <c r="G56" s="8">
        <f>ROUND(E56*F56,2)</f>
        <v>0</v>
      </c>
      <c r="H56" s="8">
        <f t="shared" ref="H56:H61" si="3">ROUND(E56-G56,2)</f>
        <v>7.65</v>
      </c>
      <c r="I56" s="8"/>
      <c r="J56" s="61"/>
    </row>
    <row r="57" spans="1:10" x14ac:dyDescent="0.25">
      <c r="A57" s="14" t="s">
        <v>28</v>
      </c>
      <c r="B57" s="14" t="s">
        <v>24</v>
      </c>
      <c r="C57" s="15">
        <v>7.55</v>
      </c>
      <c r="D57" s="14">
        <v>1</v>
      </c>
      <c r="E57" s="8">
        <f>ROUND(C57*D57,2)</f>
        <v>7.55</v>
      </c>
      <c r="F57" s="16">
        <v>0</v>
      </c>
      <c r="G57" s="8">
        <f>ROUND(E57*F57,2)</f>
        <v>0</v>
      </c>
      <c r="H57" s="8">
        <f t="shared" si="3"/>
        <v>7.55</v>
      </c>
      <c r="I57" s="18"/>
      <c r="J57" s="61"/>
    </row>
    <row r="58" spans="1:10" x14ac:dyDescent="0.25">
      <c r="A58" s="14" t="s">
        <v>69</v>
      </c>
      <c r="B58" s="14" t="s">
        <v>107</v>
      </c>
      <c r="C58" s="15">
        <v>0.26411458333333337</v>
      </c>
      <c r="D58" s="14">
        <v>12</v>
      </c>
      <c r="E58" s="8">
        <f>ROUND(C58*D58,2)</f>
        <v>3.17</v>
      </c>
      <c r="F58" s="16">
        <v>0</v>
      </c>
      <c r="G58" s="8">
        <f>ROUND(E58*F58,2)</f>
        <v>0</v>
      </c>
      <c r="H58" s="8">
        <f t="shared" si="3"/>
        <v>3.17</v>
      </c>
      <c r="I58" s="12"/>
      <c r="J58" s="62">
        <f>SUM(H56:H58)</f>
        <v>18.369999999999997</v>
      </c>
    </row>
    <row r="59" spans="1:10" ht="15" customHeight="1" x14ac:dyDescent="0.25">
      <c r="A59" s="9" t="s">
        <v>33</v>
      </c>
      <c r="B59" s="9" t="s">
        <v>24</v>
      </c>
      <c r="C59" s="10">
        <v>20.09</v>
      </c>
      <c r="D59" s="9">
        <v>1</v>
      </c>
      <c r="E59" s="2">
        <f>ROUND(C59*D59,2)</f>
        <v>20.09</v>
      </c>
      <c r="F59" s="11">
        <v>0</v>
      </c>
      <c r="G59" s="2">
        <f>ROUND(E59*F59,2)</f>
        <v>0</v>
      </c>
      <c r="H59" s="2">
        <f t="shared" si="3"/>
        <v>20.09</v>
      </c>
      <c r="I59" s="12"/>
      <c r="J59" s="61"/>
    </row>
    <row r="60" spans="1:10" x14ac:dyDescent="0.25">
      <c r="A60" s="7" t="s">
        <v>119</v>
      </c>
      <c r="E60" s="8">
        <f>SUM(E14:E59)</f>
        <v>475.78</v>
      </c>
      <c r="G60" s="12">
        <f>SUM(G16:G59)</f>
        <v>0</v>
      </c>
      <c r="H60" s="12">
        <f t="shared" si="3"/>
        <v>475.78</v>
      </c>
      <c r="J60" s="61"/>
    </row>
    <row r="61" spans="1:10" x14ac:dyDescent="0.25">
      <c r="A61" s="7" t="s">
        <v>120</v>
      </c>
      <c r="E61" s="8">
        <f>+E8-E60</f>
        <v>286.22000000000003</v>
      </c>
      <c r="G61" s="12">
        <f>+G8-G60</f>
        <v>0</v>
      </c>
      <c r="H61" s="12">
        <f t="shared" si="3"/>
        <v>286.22000000000003</v>
      </c>
      <c r="J61" s="61"/>
    </row>
    <row r="62" spans="1:10" ht="6.75" customHeight="1" x14ac:dyDescent="0.25">
      <c r="A62" t="s">
        <v>12</v>
      </c>
      <c r="I62" s="8"/>
      <c r="J62" s="61"/>
    </row>
    <row r="63" spans="1:10" x14ac:dyDescent="0.25">
      <c r="A63" s="7" t="s">
        <v>34</v>
      </c>
      <c r="I63" s="8"/>
      <c r="J63" s="61"/>
    </row>
    <row r="64" spans="1:10" x14ac:dyDescent="0.25">
      <c r="A64" s="14" t="s">
        <v>43</v>
      </c>
      <c r="B64" s="14" t="s">
        <v>24</v>
      </c>
      <c r="C64" s="15">
        <v>77.52</v>
      </c>
      <c r="D64" s="14">
        <v>1</v>
      </c>
      <c r="E64" s="8">
        <f>ROUND(C64*D64,2)</f>
        <v>77.52</v>
      </c>
      <c r="F64" s="16">
        <v>0</v>
      </c>
      <c r="G64" s="8">
        <f>ROUND(E64*F64,2)</f>
        <v>0</v>
      </c>
      <c r="H64" s="8">
        <f t="shared" ref="H64:H69" si="4">ROUND(E64-G64,2)</f>
        <v>77.52</v>
      </c>
      <c r="I64" s="18"/>
      <c r="J64" s="61"/>
    </row>
    <row r="65" spans="1:10" x14ac:dyDescent="0.25">
      <c r="A65" s="14" t="s">
        <v>28</v>
      </c>
      <c r="B65" s="14" t="s">
        <v>24</v>
      </c>
      <c r="C65" s="15">
        <v>31.81</v>
      </c>
      <c r="D65" s="14">
        <v>1</v>
      </c>
      <c r="E65" s="8">
        <f>ROUND(C65*D65,2)</f>
        <v>31.81</v>
      </c>
      <c r="F65" s="16">
        <v>0</v>
      </c>
      <c r="G65" s="8">
        <f>ROUND(E65*F65,2)</f>
        <v>0</v>
      </c>
      <c r="H65" s="8">
        <f t="shared" si="4"/>
        <v>31.81</v>
      </c>
      <c r="I65" s="12"/>
      <c r="J65" s="61"/>
    </row>
    <row r="66" spans="1:10" x14ac:dyDescent="0.25">
      <c r="A66" s="9" t="s">
        <v>69</v>
      </c>
      <c r="B66" s="9" t="s">
        <v>24</v>
      </c>
      <c r="C66" s="10">
        <v>23.94</v>
      </c>
      <c r="D66" s="9">
        <v>1</v>
      </c>
      <c r="E66" s="2">
        <f>ROUND(C66*D66,2)</f>
        <v>23.94</v>
      </c>
      <c r="F66" s="11">
        <v>0</v>
      </c>
      <c r="G66" s="2">
        <f>ROUND(E66*F66,2)</f>
        <v>0</v>
      </c>
      <c r="H66" s="2">
        <f t="shared" si="4"/>
        <v>23.94</v>
      </c>
      <c r="I66" s="12"/>
      <c r="J66" s="61"/>
    </row>
    <row r="67" spans="1:10" x14ac:dyDescent="0.25">
      <c r="A67" s="7" t="s">
        <v>35</v>
      </c>
      <c r="E67" s="8">
        <f>SUM(E64:E66)</f>
        <v>133.27000000000001</v>
      </c>
      <c r="G67" s="12">
        <f>SUM(G64:G66)</f>
        <v>0</v>
      </c>
      <c r="H67" s="12">
        <f t="shared" si="4"/>
        <v>133.27000000000001</v>
      </c>
      <c r="I67" s="12"/>
      <c r="J67" s="61"/>
    </row>
    <row r="68" spans="1:10" x14ac:dyDescent="0.25">
      <c r="A68" s="7" t="s">
        <v>36</v>
      </c>
      <c r="E68" s="8">
        <f>+E60+E67</f>
        <v>609.04999999999995</v>
      </c>
      <c r="G68" s="12">
        <f>+G60+G67</f>
        <v>0</v>
      </c>
      <c r="H68" s="12">
        <f t="shared" si="4"/>
        <v>609.04999999999995</v>
      </c>
      <c r="J68" s="61"/>
    </row>
    <row r="69" spans="1:10" x14ac:dyDescent="0.25">
      <c r="A69" s="7" t="s">
        <v>37</v>
      </c>
      <c r="E69" s="26">
        <f>+E8-E68</f>
        <v>152.95000000000005</v>
      </c>
      <c r="G69" s="12">
        <f>+G8-G68</f>
        <v>0</v>
      </c>
      <c r="H69" s="27">
        <f t="shared" si="4"/>
        <v>152.94999999999999</v>
      </c>
      <c r="J69" s="61"/>
    </row>
    <row r="70" spans="1:10" ht="8.25" customHeight="1" x14ac:dyDescent="0.25">
      <c r="A70" t="s">
        <v>64</v>
      </c>
    </row>
    <row r="71" spans="1:10" x14ac:dyDescent="0.25">
      <c r="A71" s="68" t="s">
        <v>106</v>
      </c>
      <c r="B71" s="68"/>
      <c r="C71" s="68"/>
      <c r="D71" s="68"/>
      <c r="E71" s="68"/>
      <c r="F71" s="68"/>
      <c r="G71" s="68"/>
      <c r="H71" s="68"/>
    </row>
    <row r="72" spans="1:10" x14ac:dyDescent="0.25">
      <c r="A72" s="68"/>
      <c r="B72" s="68"/>
      <c r="C72" s="68"/>
      <c r="D72" s="68"/>
      <c r="E72" s="68"/>
      <c r="F72" s="68"/>
      <c r="G72" s="68"/>
      <c r="H72" s="68"/>
    </row>
    <row r="73" spans="1:10" x14ac:dyDescent="0.25">
      <c r="A73" s="63" t="s">
        <v>81</v>
      </c>
      <c r="B73" s="63"/>
      <c r="C73" s="63"/>
      <c r="D73" s="63"/>
      <c r="E73" s="63"/>
      <c r="F73" s="63"/>
      <c r="G73" s="63"/>
      <c r="H73" s="63"/>
    </row>
    <row r="74" spans="1:10" x14ac:dyDescent="0.25">
      <c r="A74" s="63"/>
      <c r="B74" s="63"/>
      <c r="C74" s="63"/>
      <c r="D74" s="63"/>
      <c r="E74" s="63"/>
      <c r="F74" s="63"/>
      <c r="G74" s="63"/>
      <c r="H74" s="63"/>
    </row>
    <row r="75" spans="1:10" x14ac:dyDescent="0.25">
      <c r="A75" s="63"/>
      <c r="B75" s="63"/>
      <c r="C75" s="63"/>
      <c r="D75" s="63"/>
      <c r="E75" s="63"/>
      <c r="F75" s="63"/>
      <c r="G75" s="63"/>
      <c r="H75" s="63"/>
    </row>
    <row r="76" spans="1:10" x14ac:dyDescent="0.25">
      <c r="A76" s="7"/>
    </row>
  </sheetData>
  <mergeCells count="6">
    <mergeCell ref="A73:H75"/>
    <mergeCell ref="A1:H1"/>
    <mergeCell ref="A2:H2"/>
    <mergeCell ref="A3:H3"/>
    <mergeCell ref="F4:G4"/>
    <mergeCell ref="A71:H72"/>
  </mergeCell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Field Activities</vt:lpstr>
      <vt:lpstr>Budget</vt:lpstr>
      <vt:lpstr>'Field Activities'!Print_Area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2024-02-01T23:16:15Z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