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38A79DE2-D096-45CC-8A82-3809AEE556F7}" xr6:coauthVersionLast="47" xr6:coauthVersionMax="47" xr10:uidLastSave="{00000000-0000-0000-0000-000000000000}"/>
  <bookViews>
    <workbookView xWindow="12900" yWindow="510" windowWidth="21405" windowHeight="14760" activeTab="1" xr2:uid="{67B877BE-EA10-4827-B0EF-F62515554422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1" i="1"/>
  <c r="F10" i="1"/>
  <c r="F8" i="1"/>
  <c r="F6" i="1"/>
  <c r="F48" i="1"/>
  <c r="F43" i="1"/>
  <c r="C41" i="1"/>
  <c r="F40" i="1"/>
  <c r="C40" i="1"/>
  <c r="F39" i="1"/>
  <c r="C39" i="1"/>
  <c r="C38" i="1"/>
  <c r="F37" i="1"/>
  <c r="F35" i="1"/>
  <c r="F34" i="1"/>
  <c r="C34" i="1"/>
  <c r="F33" i="1"/>
  <c r="F32" i="1"/>
  <c r="F31" i="1"/>
  <c r="C31" i="1"/>
  <c r="F30" i="1"/>
  <c r="F27" i="1"/>
  <c r="F26" i="1"/>
  <c r="F25" i="1"/>
  <c r="F24" i="1"/>
  <c r="F22" i="1"/>
  <c r="C22" i="1"/>
  <c r="F21" i="1"/>
  <c r="C21" i="1"/>
  <c r="F20" i="1"/>
  <c r="C20" i="1"/>
  <c r="F19" i="1"/>
  <c r="C19" i="1"/>
  <c r="F17" i="1"/>
  <c r="F16" i="1"/>
  <c r="F15" i="1"/>
  <c r="F14" i="1"/>
  <c r="F13" i="1"/>
  <c r="F12" i="1"/>
  <c r="C11" i="1"/>
  <c r="C10" i="1"/>
  <c r="F9" i="1"/>
  <c r="C9" i="1"/>
  <c r="C8" i="1"/>
  <c r="F7" i="1"/>
  <c r="C7" i="1"/>
  <c r="E4" i="1"/>
  <c r="D4" i="1"/>
  <c r="F49" i="1" l="1"/>
  <c r="F47" i="1"/>
  <c r="F50" i="1" s="1"/>
  <c r="F29" i="1"/>
  <c r="F41" i="1"/>
  <c r="F28" i="1"/>
  <c r="F36" i="1" s="1"/>
  <c r="F44" i="1" l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11519EF5-5D68-4F7D-91B6-100DA3E8A069}">
      <text>
        <r>
          <rPr>
            <sz val="9"/>
            <color indexed="81"/>
            <rFont val="Tahoma"/>
            <family val="2"/>
          </rPr>
          <t>Seeding rate of 110,000 seed per acre at $0.60/thousand seed.</t>
        </r>
      </text>
    </comment>
    <comment ref="F13" authorId="0" shapeId="0" xr:uid="{1DCD512B-B9BE-4106-A386-EFA54EE9E4A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Glyphosate at $0.15/oz
32 oz Enlist One at $0.35/oz
3.5 oz Zidua SC at $4.93/oz
32 oz Enlist One at $0.35/oz
32 oz Liberty at $0.59/oz</t>
        </r>
      </text>
    </comment>
    <comment ref="F14" authorId="0" shapeId="0" xr:uid="{83E79B8E-936B-4DA2-AC1F-F49192B98409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DFD1A5DD-6857-4380-BC31-1CA5077E3471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</t>
        </r>
      </text>
    </comment>
  </commentList>
</comments>
</file>

<file path=xl/sharedStrings.xml><?xml version="1.0" encoding="utf-8"?>
<sst xmlns="http://schemas.openxmlformats.org/spreadsheetml/2006/main" count="148" uniqueCount="105">
  <si>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</si>
  <si>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</si>
  <si>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</si>
  <si>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</si>
  <si>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</si>
  <si>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</si>
  <si>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</si>
  <si>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</si>
  <si>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</si>
  <si>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</si>
  <si>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</si>
  <si>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</si>
  <si>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</si>
  <si>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</si>
  <si>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</si>
  <si>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</si>
  <si>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</si>
  <si>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</si>
  <si>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</si>
  <si>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</si>
  <si>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</si>
  <si>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</si>
  <si>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</si>
  <si>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</si>
  <si>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</si>
  <si>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</si>
  <si>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</si>
  <si>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</si>
  <si>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</si>
  <si>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</si>
  <si>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</si>
  <si>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</si>
  <si>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</si>
  <si>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</si>
  <si>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</si>
  <si>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</si>
  <si>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</si>
  <si>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</si>
  <si>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</si>
  <si>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</si>
  <si>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</si>
  <si>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</si>
  <si>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</si>
  <si>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</si>
  <si>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Enlist E3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</si>
  <si>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</si>
  <si>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</si>
  <si>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</si>
  <si>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</si>
  <si>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</si>
  <si>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</si>
  <si>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</si>
  <si>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</si>
  <si>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</si>
  <si>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</si>
  <si>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</si>
  <si>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</si>
  <si>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</si>
  <si>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</si>
  <si>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</si>
  <si>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</si>
  <si>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</si>
  <si>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</si>
  <si>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</si>
  <si>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</si>
  <si>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32 oz Glyphosate, 32 oz Enlist One, 3.5 oz Zidua SC</t>
  </si>
  <si>
    <t>32 oz Enlist One,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</si>
  <si>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</si>
  <si>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</si>
  <si>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</si>
  <si>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</si>
  <si>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</si>
  <si>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</si>
  <si>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</si>
  <si>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</si>
  <si>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</si>
  <si>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</si>
  <si>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</si>
  <si>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</si>
  <si>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</si>
  <si>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</si>
  <si>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</si>
  <si>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</si>
  <si>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</si>
  <si>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</si>
  <si>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</si>
  <si>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</si>
  <si>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</si>
  <si>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</si>
  <si>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</si>
  <si>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</si>
  <si>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</si>
  <si>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</si>
  <si>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</si>
  <si>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</si>
  <si>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</si>
  <si>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</si>
  <si>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</si>
  <si>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</si>
  <si>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</si>
  <si>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</si>
  <si>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</si>
  <si>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 xml:space="preserve"> </t>
  </si>
  <si>
    <t>Table A-33. Soybean Field Activities, Enlist E3, No Irrigation</t>
  </si>
  <si>
    <t>Table 33. 2023 Soybean Enterprise Budget, Enlist E3,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</si>
</sst>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5" fillId="3" borderId="0" xfId="1" applyFont="1" applyFill="1" applyProtection="1">
      <protection locked="0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8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52_SoybeanEnlistE3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13">
          <cell r="B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D24" t="str">
            <v>Acre</v>
          </cell>
        </row>
        <row r="25">
          <cell r="D25" t="str">
            <v>Acre</v>
          </cell>
        </row>
        <row r="26">
          <cell r="D26" t="str">
            <v>Lbs</v>
          </cell>
        </row>
        <row r="27">
          <cell r="D27" t="str">
            <v>Acre</v>
          </cell>
        </row>
        <row r="30">
          <cell r="D30" t="str">
            <v>Acre</v>
          </cell>
        </row>
        <row r="31">
          <cell r="D31" t="str">
            <v>Acre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4">
          <cell r="B14" t="str">
            <v>Ton</v>
          </cell>
        </row>
        <row r="15">
          <cell r="B15">
            <v>2.5499999999999995E-2</v>
          </cell>
        </row>
        <row r="18">
          <cell r="B18" t="str">
            <v xml:space="preserve"> </v>
          </cell>
        </row>
        <row r="25">
          <cell r="B25" t="str">
            <v>Bu.</v>
          </cell>
          <cell r="I25" t="str">
            <v>Bu.</v>
          </cell>
        </row>
        <row r="26">
          <cell r="I26" t="str">
            <v>Bu.</v>
          </cell>
        </row>
      </sheetData>
      <sheetData sheetId="22">
        <row r="3">
          <cell r="C3" t="str">
            <v>Lbs</v>
          </cell>
        </row>
        <row r="4">
          <cell r="C4" t="str">
            <v>Lbs</v>
          </cell>
        </row>
        <row r="5">
          <cell r="C5" t="str">
            <v>Lbs</v>
          </cell>
        </row>
        <row r="6">
          <cell r="C6" t="str">
            <v>Lbs</v>
          </cell>
        </row>
        <row r="7">
          <cell r="C7" t="str">
            <v>Lbs</v>
          </cell>
        </row>
      </sheetData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A65D-B578-4674-9590-FFA49D0DDC63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5703125" customWidth="1"/>
    <col min="4" max="4" width="40.5703125" bestFit="1" customWidth="1"/>
    <col min="5" max="5" width="20.7109375" bestFit="1" customWidth="1"/>
  </cols>
  <sheetData>
    <row r="1" spans="1:26" ht="15.75" customHeight="1" thickBot="1" x14ac:dyDescent="0.3">
      <c r="A1" s="110"/>
      <c r="B1" s="110"/>
      <c r="C1" s="44"/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1" t="s">
        <v>103</v>
      </c>
      <c r="B2" s="112"/>
      <c r="C2" s="112"/>
      <c r="D2" s="112"/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1" t="s">
        <v>41</v>
      </c>
      <c r="B3" s="72" t="s">
        <v>42</v>
      </c>
      <c r="C3" s="73" t="s">
        <v>43</v>
      </c>
      <c r="D3" s="74" t="s">
        <v>44</v>
      </c>
      <c r="E3" s="74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5" t="s">
        <v>46</v>
      </c>
      <c r="B4" s="76" t="s">
        <v>47</v>
      </c>
      <c r="C4" s="77" t="s">
        <v>48</v>
      </c>
      <c r="D4" s="78"/>
      <c r="E4" s="79">
        <v>7.2692337011685275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0" t="s">
        <v>49</v>
      </c>
      <c r="B5" s="76" t="s">
        <v>50</v>
      </c>
      <c r="C5" s="77" t="s">
        <v>48</v>
      </c>
      <c r="D5" s="81"/>
      <c r="E5" s="82">
        <v>6.9268139480327227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3" t="s">
        <v>51</v>
      </c>
      <c r="B6" s="84" t="s">
        <v>52</v>
      </c>
      <c r="C6" s="77" t="s">
        <v>53</v>
      </c>
      <c r="D6" s="85" t="s">
        <v>54</v>
      </c>
      <c r="E6" s="82">
        <v>15.098978698767443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0" t="s">
        <v>49</v>
      </c>
      <c r="B7" s="76" t="s">
        <v>50</v>
      </c>
      <c r="C7" s="86" t="s">
        <v>55</v>
      </c>
      <c r="D7" s="85"/>
      <c r="E7" s="82">
        <v>6.9268139480327227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3" t="s">
        <v>56</v>
      </c>
      <c r="B8" s="84" t="s">
        <v>57</v>
      </c>
      <c r="C8" s="85" t="s">
        <v>58</v>
      </c>
      <c r="D8" s="85" t="s">
        <v>59</v>
      </c>
      <c r="E8" s="82">
        <v>89.32412279992036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0" t="s">
        <v>60</v>
      </c>
      <c r="B9" s="76" t="s">
        <v>50</v>
      </c>
      <c r="C9" s="85" t="s">
        <v>55</v>
      </c>
      <c r="D9" s="85"/>
      <c r="E9" s="82">
        <v>3.2767023186831761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0" t="s">
        <v>61</v>
      </c>
      <c r="B10" s="76" t="s">
        <v>50</v>
      </c>
      <c r="C10" s="85" t="s">
        <v>62</v>
      </c>
      <c r="D10" s="85" t="s">
        <v>63</v>
      </c>
      <c r="E10" s="82">
        <v>77.388666827550509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0" t="s">
        <v>51</v>
      </c>
      <c r="B11" s="76" t="s">
        <v>52</v>
      </c>
      <c r="C11" s="85" t="s">
        <v>15</v>
      </c>
      <c r="D11" s="85" t="s">
        <v>64</v>
      </c>
      <c r="E11" s="82">
        <v>31.838978698767441</v>
      </c>
      <c r="F11" s="2"/>
      <c r="G11" s="2"/>
      <c r="H11" s="2"/>
      <c r="I11" s="8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0" t="s">
        <v>51</v>
      </c>
      <c r="B12" s="88" t="s">
        <v>52</v>
      </c>
      <c r="C12" s="85" t="s">
        <v>15</v>
      </c>
      <c r="D12" s="85" t="s">
        <v>65</v>
      </c>
      <c r="E12" s="82">
        <v>38.11397869876744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80" t="s">
        <v>51</v>
      </c>
      <c r="B13" s="88" t="s">
        <v>52</v>
      </c>
      <c r="C13" s="85" t="s">
        <v>15</v>
      </c>
      <c r="D13" s="85" t="s">
        <v>66</v>
      </c>
      <c r="E13" s="82">
        <v>34.938978698767443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3" t="s">
        <v>67</v>
      </c>
      <c r="B14" s="84"/>
      <c r="C14" s="85" t="s">
        <v>16</v>
      </c>
      <c r="D14" s="85" t="s">
        <v>68</v>
      </c>
      <c r="E14" s="82">
        <v>29.419999999999998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 x14ac:dyDescent="0.25">
      <c r="A15" s="89" t="s">
        <v>67</v>
      </c>
      <c r="B15" s="90"/>
      <c r="C15" s="91" t="s">
        <v>69</v>
      </c>
      <c r="D15" s="85" t="s">
        <v>70</v>
      </c>
      <c r="E15" s="82">
        <v>33.9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3" t="s">
        <v>71</v>
      </c>
      <c r="B16" s="84" t="s">
        <v>72</v>
      </c>
      <c r="C16" s="92" t="s">
        <v>73</v>
      </c>
      <c r="D16" s="93"/>
      <c r="E16" s="94">
        <v>19.864776442959776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3" t="s">
        <v>74</v>
      </c>
      <c r="B17" s="84" t="s">
        <v>75</v>
      </c>
      <c r="C17" s="92" t="s">
        <v>73</v>
      </c>
      <c r="D17" s="95"/>
      <c r="E17" s="96">
        <v>2.1145772554998725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Bot="1" x14ac:dyDescent="0.25">
      <c r="A18" s="97" t="s">
        <v>76</v>
      </c>
      <c r="B18" s="98"/>
      <c r="C18" s="91" t="s">
        <v>73</v>
      </c>
      <c r="D18" s="99"/>
      <c r="E18" s="100">
        <v>7.3807017801483923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01" t="s">
        <v>77</v>
      </c>
      <c r="B19" s="84"/>
      <c r="C19" s="102"/>
      <c r="D19" s="8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84"/>
      <c r="B20" s="84"/>
      <c r="C20" s="102"/>
      <c r="D20" s="8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4"/>
      <c r="B21" s="84"/>
      <c r="C21" s="102"/>
      <c r="D21" s="8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84"/>
      <c r="B22" s="84"/>
      <c r="C22" s="102"/>
      <c r="D22" s="8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84"/>
      <c r="B23" s="84"/>
      <c r="C23" s="102"/>
      <c r="D23" s="8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CB29-5229-48A1-A8B3-0C280691F0B1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8" t="s">
        <v>104</v>
      </c>
      <c r="B1" s="68"/>
      <c r="C1" s="68"/>
      <c r="D1" s="68"/>
      <c r="E1" s="68"/>
      <c r="F1" s="69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7" t="s">
        <v>7</v>
      </c>
      <c r="B3" s="5">
        <v>1</v>
      </c>
      <c r="C3" s="53" t="s">
        <v>101</v>
      </c>
      <c r="D3" s="6">
        <v>34</v>
      </c>
      <c r="E3" s="6">
        <v>13.6</v>
      </c>
      <c r="F3" s="55">
        <f>D3*E3*B3</f>
        <v>462.4</v>
      </c>
      <c r="G3" s="7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/>
      <c r="B4" s="52"/>
      <c r="C4" s="53"/>
      <c r="D4" s="54" t="str">
        <f>IF([1]A2_Budget_Look_Up!B7=1,[1]C1_Messages_Indicators!B15," ")</f>
        <v xml:space="preserve"> </v>
      </c>
      <c r="E4" s="59" t="str">
        <f>IF(AND([1]A2_Budget_Look_Up!B7=1,[1]Seed_Chemical!I7=0,[1]Seed_Chemical!I8=0,D3&gt;0),SUM(F39:F41)/D4,[1]C1_Messages_Indicators!B18)</f>
        <v xml:space="preserve"> </v>
      </c>
      <c r="F4" s="55"/>
      <c r="G4" s="8"/>
      <c r="H4" s="2"/>
      <c r="I4" s="2"/>
      <c r="J4" s="2"/>
      <c r="K4" s="9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5" t="s">
        <v>2</v>
      </c>
      <c r="D5" s="65" t="s">
        <v>9</v>
      </c>
      <c r="E5" s="66" t="s">
        <v>10</v>
      </c>
      <c r="F5" s="65" t="s">
        <v>11</v>
      </c>
      <c r="G5" s="8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78</v>
      </c>
      <c r="B6" s="5">
        <v>1</v>
      </c>
      <c r="C6" s="63" t="s">
        <v>12</v>
      </c>
      <c r="D6" s="64">
        <v>110</v>
      </c>
      <c r="E6" s="59">
        <v>0.6</v>
      </c>
      <c r="F6" s="55">
        <f>D6*E6*B6</f>
        <v>66</v>
      </c>
      <c r="G6" s="8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13</v>
      </c>
      <c r="B7" s="5">
        <v>1</v>
      </c>
      <c r="C7" s="53" t="str">
        <f>[1]Fertilizer!C3</f>
        <v>Lbs</v>
      </c>
      <c r="D7" s="59">
        <v>0</v>
      </c>
      <c r="E7" s="12">
        <v>0.4</v>
      </c>
      <c r="F7" s="55">
        <f t="shared" ref="F7:F15" si="0">D7*E7*B7</f>
        <v>0</v>
      </c>
      <c r="G7" s="8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79</v>
      </c>
      <c r="B8" s="5">
        <v>1</v>
      </c>
      <c r="C8" s="53" t="str">
        <f>[1]Fertilizer!C4</f>
        <v>Lbs</v>
      </c>
      <c r="D8" s="59">
        <v>90</v>
      </c>
      <c r="E8" s="12">
        <v>0.44500000000000001</v>
      </c>
      <c r="F8" s="55">
        <f t="shared" si="0"/>
        <v>40.049999999999997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80</v>
      </c>
      <c r="B9" s="5">
        <v>1</v>
      </c>
      <c r="C9" s="53" t="str">
        <f>[1]Fertilizer!C5</f>
        <v>Lbs</v>
      </c>
      <c r="D9" s="59">
        <v>100</v>
      </c>
      <c r="E9" s="12">
        <v>0.41499999999999998</v>
      </c>
      <c r="F9" s="55">
        <f t="shared" si="0"/>
        <v>41.5</v>
      </c>
      <c r="G9" s="7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81</v>
      </c>
      <c r="B10" s="5">
        <v>1</v>
      </c>
      <c r="C10" s="53" t="str">
        <f>[1]Fertilizer!C6</f>
        <v>Lbs</v>
      </c>
      <c r="D10" s="59">
        <v>0</v>
      </c>
      <c r="E10" s="12">
        <v>0.23499999999999999</v>
      </c>
      <c r="F10" s="55">
        <f t="shared" si="0"/>
        <v>0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82</v>
      </c>
      <c r="B11" s="5">
        <v>1</v>
      </c>
      <c r="C11" s="53" t="str">
        <f>[1]Fertilizer!C7</f>
        <v>Lbs</v>
      </c>
      <c r="D11" s="59">
        <v>0</v>
      </c>
      <c r="E11" s="12">
        <v>1.28</v>
      </c>
      <c r="F11" s="55">
        <f t="shared" si="0"/>
        <v>0</v>
      </c>
      <c r="G11" s="103"/>
      <c r="H11" s="104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83</v>
      </c>
      <c r="B12" s="5">
        <v>1</v>
      </c>
      <c r="C12" s="53" t="s">
        <v>14</v>
      </c>
      <c r="D12" s="53">
        <v>1</v>
      </c>
      <c r="E12" s="59">
        <v>0</v>
      </c>
      <c r="F12" s="55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15</v>
      </c>
      <c r="B13" s="5">
        <v>1</v>
      </c>
      <c r="C13" s="53" t="s">
        <v>14</v>
      </c>
      <c r="D13" s="53">
        <v>1</v>
      </c>
      <c r="E13" s="59">
        <v>100.56</v>
      </c>
      <c r="F13" s="55">
        <f t="shared" si="0"/>
        <v>100.56</v>
      </c>
      <c r="G13" s="7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16</v>
      </c>
      <c r="B14" s="5">
        <v>1</v>
      </c>
      <c r="C14" s="53" t="s">
        <v>14</v>
      </c>
      <c r="D14" s="53">
        <v>1</v>
      </c>
      <c r="E14" s="59">
        <v>21.419999999999998</v>
      </c>
      <c r="F14" s="55">
        <f t="shared" si="0"/>
        <v>21.419999999999998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69</v>
      </c>
      <c r="B15" s="5">
        <v>1</v>
      </c>
      <c r="C15" s="53" t="s">
        <v>14</v>
      </c>
      <c r="D15" s="53">
        <v>1</v>
      </c>
      <c r="E15" s="59">
        <v>25.9</v>
      </c>
      <c r="F15" s="55">
        <f t="shared" si="0"/>
        <v>25.9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84</v>
      </c>
      <c r="B16" s="5">
        <v>1</v>
      </c>
      <c r="C16" s="53" t="s">
        <v>14</v>
      </c>
      <c r="D16" s="53">
        <v>1</v>
      </c>
      <c r="E16" s="59">
        <v>0</v>
      </c>
      <c r="F16" s="55">
        <f t="shared" ref="F16:F17" si="1">D16*E16*B16</f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84</v>
      </c>
      <c r="B17" s="5">
        <v>1</v>
      </c>
      <c r="C17" s="53" t="s">
        <v>14</v>
      </c>
      <c r="D17" s="53">
        <v>1</v>
      </c>
      <c r="E17" s="59">
        <v>0</v>
      </c>
      <c r="F17" s="55">
        <f t="shared" si="1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85</v>
      </c>
      <c r="B18" s="49"/>
      <c r="C18" s="53"/>
      <c r="D18" s="53"/>
      <c r="E18" s="59"/>
      <c r="F18" s="59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5" t="s">
        <v>86</v>
      </c>
      <c r="B19" s="5">
        <v>1</v>
      </c>
      <c r="C19" s="53" t="str">
        <f>[1]Program_Variables!D24</f>
        <v>Acre</v>
      </c>
      <c r="D19" s="20">
        <v>0</v>
      </c>
      <c r="E19" s="21">
        <v>8</v>
      </c>
      <c r="F19" s="55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5" t="s">
        <v>87</v>
      </c>
      <c r="B20" s="5">
        <v>1</v>
      </c>
      <c r="C20" s="53" t="str">
        <f>[1]Program_Variables!D25</f>
        <v>Acre</v>
      </c>
      <c r="D20" s="24">
        <v>2</v>
      </c>
      <c r="E20" s="21">
        <v>8</v>
      </c>
      <c r="F20" s="55">
        <f>D20*E20*B20</f>
        <v>16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5" t="s">
        <v>88</v>
      </c>
      <c r="B21" s="5">
        <v>1</v>
      </c>
      <c r="C21" s="53" t="str">
        <f>[1]Program_Variables!D26</f>
        <v>Lbs</v>
      </c>
      <c r="D21" s="24">
        <v>0</v>
      </c>
      <c r="E21" s="25">
        <v>0.08</v>
      </c>
      <c r="F21" s="55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5" t="s">
        <v>89</v>
      </c>
      <c r="B22" s="5">
        <v>1</v>
      </c>
      <c r="C22" s="53" t="str">
        <f>[1]Program_Variables!D27</f>
        <v>Acre</v>
      </c>
      <c r="D22" s="24">
        <v>0</v>
      </c>
      <c r="E22" s="21">
        <v>8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17</v>
      </c>
      <c r="B23" s="49"/>
      <c r="C23" s="49"/>
      <c r="D23" s="49"/>
      <c r="E23" s="49"/>
      <c r="F23" s="49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18</v>
      </c>
      <c r="B24" s="5">
        <v>1</v>
      </c>
      <c r="C24" s="53" t="s">
        <v>19</v>
      </c>
      <c r="D24" s="12">
        <v>3.5654894286999546</v>
      </c>
      <c r="E24" s="28">
        <v>4.5</v>
      </c>
      <c r="F24" s="55">
        <f t="shared" ref="F24:F35" si="2">D24*E24*B24</f>
        <v>16.044702429149794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20</v>
      </c>
      <c r="B25" s="5">
        <v>1</v>
      </c>
      <c r="C25" s="53" t="s">
        <v>14</v>
      </c>
      <c r="D25" s="53">
        <v>1</v>
      </c>
      <c r="E25" s="59">
        <v>10.6</v>
      </c>
      <c r="F25" s="55">
        <f t="shared" si="2"/>
        <v>10.6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21</v>
      </c>
      <c r="B26" s="5">
        <v>1</v>
      </c>
      <c r="C26" s="53" t="s">
        <v>19</v>
      </c>
      <c r="D26" s="12">
        <v>2.0274973147153599</v>
      </c>
      <c r="E26" s="28">
        <v>4.5</v>
      </c>
      <c r="F26" s="55">
        <f t="shared" si="2"/>
        <v>9.1237379162191203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22</v>
      </c>
      <c r="B27" s="5">
        <v>1</v>
      </c>
      <c r="C27" s="53" t="s">
        <v>14</v>
      </c>
      <c r="D27" s="53">
        <v>1</v>
      </c>
      <c r="E27" s="59">
        <v>7.76</v>
      </c>
      <c r="F27" s="55">
        <f t="shared" si="2"/>
        <v>7.76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23</v>
      </c>
      <c r="B28" s="5">
        <v>1</v>
      </c>
      <c r="C28" s="53" t="s">
        <v>24</v>
      </c>
      <c r="D28" s="30">
        <v>0</v>
      </c>
      <c r="E28" s="59">
        <v>0</v>
      </c>
      <c r="F28" s="55">
        <f t="shared" si="2"/>
        <v>0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25</v>
      </c>
      <c r="B29" s="52"/>
      <c r="C29" s="53" t="s">
        <v>24</v>
      </c>
      <c r="D29" s="62">
        <v>0</v>
      </c>
      <c r="E29" s="59">
        <v>0</v>
      </c>
      <c r="F29" s="55">
        <f>D29*E29</f>
        <v>0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26</v>
      </c>
      <c r="B30" s="5">
        <v>1</v>
      </c>
      <c r="C30" s="53" t="s">
        <v>14</v>
      </c>
      <c r="D30" s="31">
        <v>1</v>
      </c>
      <c r="E30" s="21">
        <v>0</v>
      </c>
      <c r="F30" s="55">
        <f t="shared" si="2"/>
        <v>0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90</v>
      </c>
      <c r="B31" s="5">
        <v>1</v>
      </c>
      <c r="C31" s="53" t="str">
        <f>[1]Program_Variables!D30</f>
        <v>Acre</v>
      </c>
      <c r="D31" s="31">
        <v>1</v>
      </c>
      <c r="E31" s="21">
        <v>0</v>
      </c>
      <c r="F31" s="55">
        <f t="shared" si="2"/>
        <v>0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27</v>
      </c>
      <c r="B32" s="5">
        <v>1</v>
      </c>
      <c r="C32" s="53" t="s">
        <v>28</v>
      </c>
      <c r="D32" s="12">
        <v>0.59304888365602659</v>
      </c>
      <c r="E32" s="34">
        <v>12.45</v>
      </c>
      <c r="F32" s="55">
        <f t="shared" si="2"/>
        <v>7.383458601517531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29</v>
      </c>
      <c r="B33" s="5">
        <v>1</v>
      </c>
      <c r="C33" s="53" t="s">
        <v>14</v>
      </c>
      <c r="D33" s="31">
        <v>1</v>
      </c>
      <c r="E33" s="21">
        <v>7</v>
      </c>
      <c r="F33" s="55">
        <f t="shared" si="2"/>
        <v>7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9" t="s">
        <v>91</v>
      </c>
      <c r="B34" s="5">
        <v>1</v>
      </c>
      <c r="C34" s="53" t="str">
        <f>[1]Program_Variables!D31</f>
        <v>Acre</v>
      </c>
      <c r="D34" s="31">
        <v>1</v>
      </c>
      <c r="E34" s="21">
        <v>0</v>
      </c>
      <c r="F34" s="55">
        <f t="shared" si="2"/>
        <v>0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30</v>
      </c>
      <c r="B35" s="5">
        <v>1</v>
      </c>
      <c r="C35" s="53" t="s">
        <v>14</v>
      </c>
      <c r="D35" s="31">
        <v>1</v>
      </c>
      <c r="E35" s="21">
        <v>4.8</v>
      </c>
      <c r="F35" s="55">
        <f t="shared" si="2"/>
        <v>4.8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92</v>
      </c>
      <c r="B36" s="5">
        <v>1</v>
      </c>
      <c r="C36" s="53" t="s">
        <v>31</v>
      </c>
      <c r="D36" s="28">
        <v>7</v>
      </c>
      <c r="E36" s="55">
        <f>SUM(F6:F35)</f>
        <v>374.1418989468865</v>
      </c>
      <c r="F36" s="55">
        <f>((D36/100)*0.5*SUM(F6:F35)*B36)</f>
        <v>13.094966463141029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32</v>
      </c>
      <c r="B37" s="5">
        <v>1</v>
      </c>
      <c r="C37" s="53" t="s">
        <v>14</v>
      </c>
      <c r="D37" s="28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9" t="s">
        <v>93</v>
      </c>
      <c r="B38" s="61"/>
      <c r="C38" s="53" t="str">
        <f>IF([1]A2_Budget_Look_Up!B13=1,"Tons"," ")</f>
        <v xml:space="preserve"> </v>
      </c>
      <c r="D38" s="54" t="s">
        <v>102</v>
      </c>
      <c r="E38" s="54" t="s">
        <v>102</v>
      </c>
      <c r="F38" s="55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5" t="s">
        <v>94</v>
      </c>
      <c r="B39" s="5">
        <v>1</v>
      </c>
      <c r="C39" s="53" t="str">
        <f>IF([1]A2_Budget_Look_Up!B7=1,"Lbs",[1]C1_Messages_Indicators!B25)</f>
        <v>Bu.</v>
      </c>
      <c r="D39" s="59">
        <v>34</v>
      </c>
      <c r="E39" s="21">
        <v>0</v>
      </c>
      <c r="F39" s="55">
        <f>D39*E39*B39</f>
        <v>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5" t="s">
        <v>95</v>
      </c>
      <c r="B40" s="5">
        <v>1</v>
      </c>
      <c r="C40" s="53" t="str">
        <f>IF([1]A2_Budget_Look_Up!B7=1,"Bale",[1]C1_Messages_Indicators!I25)</f>
        <v>Bu.</v>
      </c>
      <c r="D40" s="54">
        <v>34</v>
      </c>
      <c r="E40" s="21">
        <v>0.27</v>
      </c>
      <c r="F40" s="55">
        <f>D40*E40*B40</f>
        <v>9.18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5" t="s">
        <v>96</v>
      </c>
      <c r="B41" s="5">
        <v>1</v>
      </c>
      <c r="C41" s="53" t="str">
        <f>IF([1]A2_Budget_Look_Up!B7=1,"Bale",[1]C1_Messages_Indicators!I26)</f>
        <v>Bu.</v>
      </c>
      <c r="D41" s="54">
        <v>34</v>
      </c>
      <c r="E41" s="60">
        <v>1.9E-2</v>
      </c>
      <c r="F41" s="55">
        <f>D41*E41*B41</f>
        <v>0.64600000000000002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102</v>
      </c>
      <c r="E42" s="59" t="s">
        <v>102</v>
      </c>
      <c r="F42" s="55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33</v>
      </c>
      <c r="B43" s="49"/>
      <c r="C43" s="53" t="s">
        <v>14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34</v>
      </c>
      <c r="B44" s="49"/>
      <c r="C44" s="49"/>
      <c r="D44" s="49"/>
      <c r="E44" s="49"/>
      <c r="F44" s="50">
        <f>SUM(F6:F42)</f>
        <v>397.06286541002754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35</v>
      </c>
      <c r="B45" s="48"/>
      <c r="C45" s="48"/>
      <c r="D45" s="48"/>
      <c r="E45" s="48"/>
      <c r="F45" s="51">
        <f>F3-F43-F44</f>
        <v>65.337134589972436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36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17</v>
      </c>
      <c r="B47" s="52"/>
      <c r="C47" s="53" t="s">
        <v>14</v>
      </c>
      <c r="D47" s="53">
        <v>1</v>
      </c>
      <c r="E47" s="54">
        <v>87.56</v>
      </c>
      <c r="F47" s="55">
        <f>D47*E47</f>
        <v>87.56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37</v>
      </c>
      <c r="B48" s="52"/>
      <c r="C48" s="53" t="s">
        <v>14</v>
      </c>
      <c r="D48" s="53">
        <v>1</v>
      </c>
      <c r="E48" s="54">
        <v>0</v>
      </c>
      <c r="F48" s="55">
        <f>D48*E48</f>
        <v>0</v>
      </c>
      <c r="G48" s="13"/>
      <c r="H48" s="44"/>
      <c r="I48" s="11"/>
      <c r="J48" s="11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9" t="s">
        <v>97</v>
      </c>
      <c r="B49" s="52"/>
      <c r="C49" s="53" t="s">
        <v>14</v>
      </c>
      <c r="D49" s="53">
        <v>1</v>
      </c>
      <c r="E49" s="54">
        <v>4.38</v>
      </c>
      <c r="F49" s="55">
        <f>D49*E49</f>
        <v>4.38</v>
      </c>
      <c r="G49" s="15"/>
      <c r="H49" s="11"/>
      <c r="I49" s="11"/>
      <c r="J49" s="11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38</v>
      </c>
      <c r="B50" s="49"/>
      <c r="C50" s="49"/>
      <c r="D50" s="49"/>
      <c r="E50" s="49"/>
      <c r="F50" s="50">
        <f>SUM(F47:F49)</f>
        <v>91.94</v>
      </c>
      <c r="G50" s="13"/>
      <c r="H50" s="11"/>
      <c r="I50" s="11"/>
      <c r="J50" s="11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48" t="s">
        <v>39</v>
      </c>
      <c r="B51" s="48"/>
      <c r="C51" s="48"/>
      <c r="D51" s="48"/>
      <c r="E51" s="48"/>
      <c r="F51" s="51">
        <f>F44+F50</f>
        <v>489.00286541002754</v>
      </c>
      <c r="G51" s="13"/>
      <c r="H51" s="11"/>
      <c r="I51" s="11"/>
      <c r="J51" s="11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6" t="s">
        <v>40</v>
      </c>
      <c r="B52" s="56"/>
      <c r="C52" s="56"/>
      <c r="D52" s="56"/>
      <c r="E52" s="56"/>
      <c r="F52" s="57">
        <f>F3-F43-F51</f>
        <v>-26.602865410027562</v>
      </c>
      <c r="G52" s="29"/>
      <c r="H52" s="11"/>
      <c r="I52" s="11"/>
      <c r="J52" s="11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58"/>
      <c r="B53" s="58"/>
      <c r="C53" s="58"/>
      <c r="D53" s="58"/>
      <c r="E53" s="58"/>
      <c r="F53" s="58"/>
      <c r="G53" s="14"/>
      <c r="H53" s="11"/>
      <c r="I53" s="11"/>
      <c r="J53" s="11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98</v>
      </c>
      <c r="B54" s="49"/>
      <c r="C54" s="53"/>
      <c r="D54" s="53"/>
      <c r="E54" s="54"/>
      <c r="F54" s="59"/>
      <c r="G54" s="13"/>
      <c r="H54" s="11"/>
      <c r="I54" s="11"/>
      <c r="J54" s="11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99</v>
      </c>
      <c r="B55" s="49"/>
      <c r="C55" s="53"/>
      <c r="D55" s="53"/>
      <c r="E55" s="54"/>
      <c r="F55" s="59"/>
      <c r="G55" s="13"/>
      <c r="H55" s="11"/>
      <c r="I55" s="11"/>
      <c r="J55" s="11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100</v>
      </c>
      <c r="B56" s="48"/>
      <c r="C56" s="48"/>
      <c r="D56" s="48"/>
      <c r="E56" s="48"/>
      <c r="F56" s="51"/>
      <c r="G56" s="13"/>
      <c r="H56" s="11"/>
      <c r="I56" s="11"/>
      <c r="J56" s="11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/>
      <c r="B57" s="48"/>
      <c r="C57" s="48"/>
      <c r="D57" s="48"/>
      <c r="E57" s="48"/>
      <c r="F57" s="51"/>
      <c r="G57" s="8"/>
      <c r="H57" s="11"/>
      <c r="I57" s="11"/>
      <c r="J57" s="11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2"/>
      <c r="I58" s="2"/>
      <c r="J58" s="2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39"/>
      <c r="B59" s="39"/>
      <c r="C59" s="39"/>
      <c r="D59" s="39"/>
      <c r="E59" s="39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39"/>
      <c r="B61" s="39"/>
      <c r="C61" s="39"/>
      <c r="D61" s="39"/>
      <c r="E61" s="39"/>
      <c r="F61" s="3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11"/>
      <c r="C62" s="4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6"/>
      <c r="C65" s="4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2021-11-22T08:42:57Z</dcterms:created>
  <dcterms:modified xsi:type="dcterms:W3CDTF">2022-11-16T17:40:26Z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2022-11-16T17:38:32Z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bfa1af47-06af-488e-b653-d02102d79fb6</vt:lpwstr>
  </property>
  <property fmtid="{D5CDD505-2E9C-101B-9397-08002B2CF9AE}" pid="8" name="MSIP_Label_0570d0e1-5e3d-4557-a9f8-84d8494b9cc8_ContentBits">
    <vt:lpwstr>0</vt:lpwstr>
  </property>
</Properties>
</file>